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ário\Downloads\"/>
    </mc:Choice>
  </mc:AlternateContent>
  <xr:revisionPtr revIDLastSave="0" documentId="13_ncr:1_{572EB135-C5A4-4599-98DF-075A6158229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IMULAÇÃO" sheetId="1" r:id="rId1"/>
    <sheet name="PP_01" sheetId="2" state="hidden" r:id="rId2"/>
    <sheet name="PP_02" sheetId="3" state="hidden" r:id="rId3"/>
    <sheet name="PP_03" sheetId="4" state="hidden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7" i="4" l="1"/>
  <c r="B27" i="4"/>
  <c r="B26" i="4"/>
  <c r="G26" i="4" s="1"/>
  <c r="G25" i="4"/>
  <c r="B25" i="4"/>
  <c r="B24" i="4"/>
  <c r="G24" i="4" s="1"/>
  <c r="G23" i="4"/>
  <c r="B23" i="4"/>
  <c r="B22" i="4"/>
  <c r="G22" i="4" s="1"/>
  <c r="G21" i="4"/>
  <c r="B21" i="4"/>
  <c r="B20" i="4"/>
  <c r="G20" i="4" s="1"/>
  <c r="G19" i="4"/>
  <c r="B19" i="4"/>
  <c r="B18" i="4"/>
  <c r="G18" i="4" s="1"/>
  <c r="G17" i="4"/>
  <c r="B17" i="4"/>
  <c r="B16" i="4"/>
  <c r="G16" i="4" s="1"/>
  <c r="G15" i="4"/>
  <c r="B15" i="4"/>
  <c r="B14" i="4"/>
  <c r="G14" i="4" s="1"/>
  <c r="G13" i="4"/>
  <c r="B13" i="4"/>
  <c r="B12" i="4"/>
  <c r="G12" i="4" s="1"/>
  <c r="G11" i="4"/>
  <c r="B11" i="4"/>
  <c r="B10" i="4"/>
  <c r="G10" i="4" s="1"/>
  <c r="G9" i="4"/>
  <c r="B9" i="4"/>
  <c r="G8" i="4"/>
  <c r="F27" i="3"/>
  <c r="D27" i="3"/>
  <c r="F26" i="3"/>
  <c r="D26" i="3"/>
  <c r="B26" i="3"/>
  <c r="F25" i="3"/>
  <c r="D25" i="3"/>
  <c r="B25" i="3"/>
  <c r="F24" i="3"/>
  <c r="D24" i="3"/>
  <c r="B24" i="3"/>
  <c r="F23" i="3"/>
  <c r="D23" i="3"/>
  <c r="B23" i="3"/>
  <c r="F22" i="3"/>
  <c r="D22" i="3"/>
  <c r="B22" i="3"/>
  <c r="F21" i="3"/>
  <c r="D21" i="3"/>
  <c r="B21" i="3"/>
  <c r="F20" i="3"/>
  <c r="D20" i="3"/>
  <c r="B20" i="3"/>
  <c r="F19" i="3"/>
  <c r="D19" i="3"/>
  <c r="B19" i="3"/>
  <c r="F18" i="3"/>
  <c r="D18" i="3"/>
  <c r="B18" i="3"/>
  <c r="F17" i="3"/>
  <c r="D17" i="3"/>
  <c r="B17" i="3"/>
  <c r="F16" i="3"/>
  <c r="D16" i="3"/>
  <c r="B16" i="3"/>
  <c r="F15" i="3"/>
  <c r="D15" i="3"/>
  <c r="B15" i="3"/>
  <c r="F14" i="3"/>
  <c r="D14" i="3"/>
  <c r="B14" i="3"/>
  <c r="F13" i="3"/>
  <c r="D13" i="3"/>
  <c r="B13" i="3"/>
  <c r="F12" i="3"/>
  <c r="D12" i="3"/>
  <c r="B12" i="3"/>
  <c r="F11" i="3"/>
  <c r="D11" i="3"/>
  <c r="B11" i="3"/>
  <c r="F10" i="3"/>
  <c r="D10" i="3"/>
  <c r="B10" i="3"/>
  <c r="F9" i="3"/>
  <c r="D9" i="3"/>
  <c r="B9" i="3"/>
  <c r="F8" i="3"/>
  <c r="D8" i="3"/>
  <c r="B8" i="3"/>
  <c r="H7" i="3"/>
  <c r="G7" i="3"/>
  <c r="F7" i="3"/>
  <c r="D7" i="3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H7" i="2"/>
  <c r="G7" i="2"/>
  <c r="C12" i="1"/>
  <c r="C11" i="1"/>
  <c r="C14" i="1" s="1"/>
  <c r="C10" i="1"/>
  <c r="C13" i="1" s="1"/>
  <c r="D9" i="1"/>
  <c r="E9" i="1" s="1"/>
  <c r="E8" i="1"/>
  <c r="F8" i="1" s="1"/>
  <c r="D8" i="1"/>
  <c r="D7" i="1"/>
  <c r="E7" i="1" s="1"/>
  <c r="F7" i="1" s="1"/>
  <c r="E6" i="1"/>
  <c r="F6" i="1" s="1"/>
  <c r="D6" i="1"/>
  <c r="A2" i="2" s="1"/>
  <c r="I7" i="2" s="1"/>
  <c r="C15" i="1" l="1"/>
  <c r="B2" i="2"/>
  <c r="J2" i="2"/>
  <c r="R2" i="2"/>
  <c r="A2" i="3"/>
  <c r="G8" i="2"/>
  <c r="U2" i="2"/>
  <c r="Q2" i="2"/>
  <c r="M2" i="2"/>
  <c r="I2" i="2"/>
  <c r="E2" i="2"/>
  <c r="T2" i="2"/>
  <c r="P2" i="2"/>
  <c r="L2" i="2"/>
  <c r="H2" i="2"/>
  <c r="D2" i="2"/>
  <c r="F9" i="1"/>
  <c r="C2" i="2"/>
  <c r="K2" i="2"/>
  <c r="S2" i="2"/>
  <c r="F2" i="2"/>
  <c r="N2" i="2"/>
  <c r="V2" i="2"/>
  <c r="G9" i="2"/>
  <c r="H8" i="2"/>
  <c r="H9" i="2" s="1"/>
  <c r="A2" i="4"/>
  <c r="G2" i="2"/>
  <c r="O2" i="2"/>
  <c r="I8" i="2"/>
  <c r="I9" i="2" s="1"/>
  <c r="R3" i="2" l="1"/>
  <c r="R4" i="2"/>
  <c r="U4" i="2"/>
  <c r="U3" i="2"/>
  <c r="G3" i="2"/>
  <c r="G4" i="2"/>
  <c r="F3" i="2"/>
  <c r="F4" i="2"/>
  <c r="L4" i="2"/>
  <c r="L3" i="2"/>
  <c r="I4" i="2"/>
  <c r="I3" i="2"/>
  <c r="J3" i="2"/>
  <c r="J4" i="2"/>
  <c r="V3" i="2"/>
  <c r="V4" i="2"/>
  <c r="K3" i="2"/>
  <c r="K4" i="2"/>
  <c r="D4" i="2"/>
  <c r="D3" i="2"/>
  <c r="T4" i="2"/>
  <c r="T3" i="2"/>
  <c r="O3" i="2"/>
  <c r="O4" i="2"/>
  <c r="T2" i="4"/>
  <c r="P2" i="4"/>
  <c r="L2" i="4"/>
  <c r="H2" i="4"/>
  <c r="D2" i="4"/>
  <c r="R2" i="4"/>
  <c r="N2" i="4"/>
  <c r="F2" i="4"/>
  <c r="S2" i="4"/>
  <c r="O2" i="4"/>
  <c r="K2" i="4"/>
  <c r="G2" i="4"/>
  <c r="C2" i="4"/>
  <c r="B7" i="4"/>
  <c r="V2" i="4"/>
  <c r="J2" i="4"/>
  <c r="Q2" i="4"/>
  <c r="B2" i="4"/>
  <c r="M2" i="4"/>
  <c r="I2" i="4"/>
  <c r="U2" i="4"/>
  <c r="E2" i="4"/>
  <c r="N3" i="2"/>
  <c r="N4" i="2"/>
  <c r="C3" i="2"/>
  <c r="C4" i="2"/>
  <c r="H4" i="2"/>
  <c r="H3" i="2"/>
  <c r="E4" i="2"/>
  <c r="E3" i="2"/>
  <c r="J9" i="2"/>
  <c r="B6" i="2" s="1"/>
  <c r="D12" i="1" s="1"/>
  <c r="S3" i="2"/>
  <c r="S4" i="2"/>
  <c r="P4" i="2"/>
  <c r="P3" i="2"/>
  <c r="M4" i="2"/>
  <c r="M3" i="2"/>
  <c r="B3" i="2"/>
  <c r="W2" i="2"/>
  <c r="B4" i="2"/>
  <c r="Q4" i="2"/>
  <c r="Q3" i="2"/>
  <c r="B6" i="3"/>
  <c r="E12" i="1" s="1"/>
  <c r="T2" i="3"/>
  <c r="P2" i="3"/>
  <c r="L2" i="3"/>
  <c r="H2" i="3"/>
  <c r="D2" i="3"/>
  <c r="S2" i="3"/>
  <c r="O2" i="3"/>
  <c r="K2" i="3"/>
  <c r="G2" i="3"/>
  <c r="C2" i="3"/>
  <c r="V2" i="3"/>
  <c r="N2" i="3"/>
  <c r="F2" i="3"/>
  <c r="I7" i="3"/>
  <c r="U2" i="3"/>
  <c r="M2" i="3"/>
  <c r="E2" i="3"/>
  <c r="R2" i="3"/>
  <c r="J2" i="3"/>
  <c r="B2" i="3"/>
  <c r="Q2" i="3"/>
  <c r="I2" i="3"/>
  <c r="B3" i="3" l="1"/>
  <c r="W2" i="3"/>
  <c r="B4" i="3"/>
  <c r="M3" i="3"/>
  <c r="M4" i="3"/>
  <c r="N3" i="3"/>
  <c r="N4" i="3"/>
  <c r="K4" i="3"/>
  <c r="K3" i="3"/>
  <c r="H4" i="3"/>
  <c r="H3" i="3"/>
  <c r="I5" i="4"/>
  <c r="I3" i="4"/>
  <c r="I4" i="4"/>
  <c r="J5" i="4"/>
  <c r="J3" i="4"/>
  <c r="J4" i="4"/>
  <c r="G4" i="4"/>
  <c r="G3" i="4"/>
  <c r="G5" i="4"/>
  <c r="F5" i="4"/>
  <c r="F3" i="4"/>
  <c r="F4" i="4"/>
  <c r="H4" i="4"/>
  <c r="H5" i="4"/>
  <c r="H3" i="4"/>
  <c r="J3" i="3"/>
  <c r="J4" i="3"/>
  <c r="U3" i="3"/>
  <c r="U4" i="3"/>
  <c r="V3" i="3"/>
  <c r="V4" i="3"/>
  <c r="O4" i="3"/>
  <c r="O3" i="3"/>
  <c r="L4" i="3"/>
  <c r="L3" i="3"/>
  <c r="W3" i="2"/>
  <c r="M5" i="4"/>
  <c r="M3" i="4"/>
  <c r="M4" i="4"/>
  <c r="V5" i="4"/>
  <c r="V3" i="4"/>
  <c r="V4" i="4"/>
  <c r="K4" i="4"/>
  <c r="K3" i="4"/>
  <c r="K5" i="4"/>
  <c r="N5" i="4"/>
  <c r="N3" i="4"/>
  <c r="N4" i="4"/>
  <c r="L4" i="4"/>
  <c r="L5" i="4"/>
  <c r="L3" i="4"/>
  <c r="I3" i="3"/>
  <c r="I4" i="3"/>
  <c r="R3" i="3"/>
  <c r="R4" i="3"/>
  <c r="C4" i="3"/>
  <c r="C3" i="3"/>
  <c r="S4" i="3"/>
  <c r="S3" i="3"/>
  <c r="P4" i="3"/>
  <c r="P3" i="3"/>
  <c r="E5" i="4"/>
  <c r="E3" i="4"/>
  <c r="E4" i="4"/>
  <c r="B5" i="4"/>
  <c r="B3" i="4"/>
  <c r="W2" i="4"/>
  <c r="B4" i="4"/>
  <c r="O4" i="4"/>
  <c r="O5" i="4"/>
  <c r="O3" i="4"/>
  <c r="R5" i="4"/>
  <c r="R3" i="4"/>
  <c r="R4" i="4"/>
  <c r="P4" i="4"/>
  <c r="P5" i="4"/>
  <c r="P3" i="4"/>
  <c r="Q3" i="3"/>
  <c r="Q4" i="3"/>
  <c r="E3" i="3"/>
  <c r="E4" i="3"/>
  <c r="F3" i="3"/>
  <c r="F4" i="3"/>
  <c r="G4" i="3"/>
  <c r="G3" i="3"/>
  <c r="D4" i="3"/>
  <c r="D3" i="3"/>
  <c r="T4" i="3"/>
  <c r="T3" i="3"/>
  <c r="W4" i="2"/>
  <c r="D11" i="1" s="1"/>
  <c r="D14" i="1" s="1"/>
  <c r="U5" i="4"/>
  <c r="U3" i="4"/>
  <c r="U4" i="4"/>
  <c r="Q5" i="4"/>
  <c r="Q3" i="4"/>
  <c r="Q4" i="4"/>
  <c r="C4" i="4"/>
  <c r="C3" i="4"/>
  <c r="C5" i="4"/>
  <c r="S4" i="4"/>
  <c r="S3" i="4"/>
  <c r="S5" i="4"/>
  <c r="D4" i="4"/>
  <c r="D5" i="4"/>
  <c r="D3" i="4"/>
  <c r="T4" i="4"/>
  <c r="T5" i="4"/>
  <c r="T3" i="4"/>
  <c r="D10" i="1" l="1"/>
  <c r="D13" i="1" s="1"/>
  <c r="D15" i="1" s="1"/>
  <c r="D16" i="1" s="1"/>
  <c r="W5" i="4"/>
  <c r="F11" i="1" s="1"/>
  <c r="F14" i="1" s="1"/>
  <c r="W4" i="4"/>
  <c r="F10" i="1" s="1"/>
  <c r="F13" i="1" s="1"/>
  <c r="W4" i="3"/>
  <c r="E11" i="1" s="1"/>
  <c r="E14" i="1" s="1"/>
  <c r="W3" i="4"/>
  <c r="F12" i="1" s="1"/>
  <c r="W3" i="3"/>
  <c r="E10" i="1" s="1"/>
  <c r="E13" i="1" s="1"/>
  <c r="F15" i="1" l="1"/>
  <c r="F16" i="1" s="1"/>
  <c r="E15" i="1"/>
  <c r="E16" i="1" s="1"/>
</calcChain>
</file>

<file path=xl/sharedStrings.xml><?xml version="1.0" encoding="utf-8"?>
<sst xmlns="http://schemas.openxmlformats.org/spreadsheetml/2006/main" count="59" uniqueCount="37">
  <si>
    <t>CALCULADORA DA CONTRIBUIÇÃO PARA A ASSISTÊNCIA À SAÚDE</t>
  </si>
  <si>
    <t>DEVERÃO SER PREENCHIDOS NA TABELA ABAIXO SOMENTE OS CAMPOS INDICADOS NA COR BRANCA</t>
  </si>
  <si>
    <t>ATUAL</t>
  </si>
  <si>
    <t>PROPOSTA 01</t>
  </si>
  <si>
    <t>PROPOSTA 02</t>
  </si>
  <si>
    <t>PROPOSTA 03</t>
  </si>
  <si>
    <t>DATA PREVISTA PARA INÍCIO DO EXERCÍCIO DO CARGO</t>
  </si>
  <si>
    <t>QUANTIDADE DE DEPENDENTE CÔNJUGE OU COMPANHEIRO</t>
  </si>
  <si>
    <t>QUANTIDADE DE DEPENDENTES FILHO</t>
  </si>
  <si>
    <t>CELULAS LARANJAS - VALOR POR TIPO DE DEPENDENTE (INDIVIDUAL)</t>
  </si>
  <si>
    <t>VALOR  DE CONTRIBUIÇÃO CÔNJUGE OU COMPANHEIRO</t>
  </si>
  <si>
    <t>VALOR DE CONTRIBUIÇÃO POR FILHO</t>
  </si>
  <si>
    <t>CÉLULAS AMARELAS -  COMPOSIÇÃO DOS DESCONTOS RELATIVO À ASSISTÊNCIA À SAÚDE</t>
  </si>
  <si>
    <t>CONTRIBUIÇÃO TITULAR</t>
  </si>
  <si>
    <t>CONTRIBUIÇÃO TOTAL CÔNJUGE OU COMPANHEIRO</t>
  </si>
  <si>
    <t>CÉLULA VERDE - CONTRIBUIÇÃO TOTAL DA ASSISTÊNCIA À SAÚDE (SOMA DAS CÉLULAS AMARELAS)</t>
  </si>
  <si>
    <t>CONTRIBUIÇÃO TOTAL FILHO(S)</t>
  </si>
  <si>
    <t>CONTRIBUIÇÃO MENSAL TOTAL</t>
  </si>
  <si>
    <t>DIFERENÇA COM MODELO ATUAL</t>
  </si>
  <si>
    <t>-</t>
  </si>
  <si>
    <t>OBSERVAÇÃO: OS VALORES MOSTRADOS AQUI NESSA PLANILHA SERVEM APENAS COMO REFERÊNCIA. O VALOR EXATO SERÁ CALCULADO NO MOMENTO DE IMPLANTAÇÃO NO SISTEMA</t>
  </si>
  <si>
    <r>
      <rPr>
        <b/>
        <sz val="18"/>
        <color rgb="FF000000"/>
        <rFont val="Calibri"/>
        <family val="2"/>
        <charset val="1"/>
      </rPr>
      <t xml:space="preserve">PISO DO FUNCIONALISMO ATUAL: </t>
    </r>
    <r>
      <rPr>
        <b/>
        <sz val="18"/>
        <color rgb="FFFF0000"/>
        <rFont val="Calibri"/>
        <family val="2"/>
        <charset val="1"/>
      </rPr>
      <t>R$2173,76</t>
    </r>
  </si>
  <si>
    <r>
      <rPr>
        <b/>
        <sz val="11"/>
        <color rgb="FF000000"/>
        <rFont val="Calibri"/>
        <family val="2"/>
        <charset val="1"/>
      </rPr>
      <t>BASE DE CONTRIBUIÇÃO:</t>
    </r>
    <r>
      <rPr>
        <sz val="11"/>
        <color rgb="FF000000"/>
        <rFont val="Calibri"/>
        <family val="2"/>
        <charset val="1"/>
      </rPr>
      <t xml:space="preserve"> SALÁRIO BRUTO, SUBTRAÍDAS AS HORAS EXTRAS, VALES REFEIÇÃO, VALE ALIMENTAÇÃO  E INDENIZAÇÕES</t>
    </r>
  </si>
  <si>
    <t>BASE SAÚDE</t>
  </si>
  <si>
    <t>soma</t>
  </si>
  <si>
    <t>CONJUGE</t>
  </si>
  <si>
    <t>FILHO</t>
  </si>
  <si>
    <t>TITULAR</t>
  </si>
  <si>
    <t>CÔNJUGE</t>
  </si>
  <si>
    <t>FILHOS</t>
  </si>
  <si>
    <t>PISO 15%</t>
  </si>
  <si>
    <t>PISO 20%</t>
  </si>
  <si>
    <t>PISO</t>
  </si>
  <si>
    <t>ACIMA DE R$43.474,20</t>
  </si>
  <si>
    <t>CÉLULA AZUL - DIFERENÇA ENTRE O VALOR ATUAL E O SIMULADO</t>
  </si>
  <si>
    <t>BASE DE CONTRIBUIÇÃO (SALÁRIO BRUTO DO CARGO EM QUE FOI PRESTADO CONCURSO)</t>
  </si>
  <si>
    <t>CÉLULAS BRANCAS - PREENCHA SOMENTE ESSES 4 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</si>
</sst>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 &quot;* #,##0.00_-;&quot;-R$ &quot;* #,##0.00_-;_-&quot;R$ &quot;* \-??_-;_-@_-"/>
    <numFmt numFmtId="165" formatCode="d/m/yyyy"/>
    <numFmt numFmtId="166" formatCode="&quot;R$ &quot;#,##0.00;[Red]&quot;-R$ &quot;#,##0.00"/>
  </numFmts>
  <fonts count="11" x14ac:knownFonts="1">
    <font>
      <sz val="11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8"/>
      <color rgb="FFFF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color theme="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D9D9D9"/>
        <bgColor rgb="FFDBEEF4"/>
      </patternFill>
    </fill>
    <fill>
      <patternFill patternType="solid">
        <fgColor rgb="FFF79646"/>
        <bgColor rgb="FFFF8080"/>
      </patternFill>
    </fill>
    <fill>
      <patternFill patternType="solid">
        <fgColor rgb="FFFAC09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DBEEF4"/>
        <bgColor rgb="FFEEECE1"/>
      </patternFill>
    </fill>
    <fill>
      <patternFill patternType="solid">
        <fgColor rgb="FFEEECE1"/>
        <bgColor rgb="FFDBEEF4"/>
      </patternFill>
    </fill>
    <fill>
      <patternFill patternType="solid">
        <fgColor theme="4" tint="0.79998168889431442"/>
        <bgColor rgb="FFEEECE1"/>
      </patternFill>
    </fill>
    <fill>
      <patternFill patternType="solid">
        <fgColor theme="1"/>
        <bgColor rgb="FFEEECE1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</borders>
  <cellStyleXfs count="3">
    <xf numFmtId="0" fontId="0" fillId="0" borderId="0"/>
    <xf numFmtId="164" fontId="8" fillId="0" borderId="0" applyBorder="0" applyProtection="0"/>
    <xf numFmtId="9" fontId="8" fillId="0" borderId="0" applyBorder="0" applyProtection="0"/>
  </cellStyleXfs>
  <cellXfs count="71">
    <xf numFmtId="0" fontId="0" fillId="0" borderId="0" xfId="0"/>
    <xf numFmtId="0" fontId="3" fillId="2" borderId="0" xfId="0" applyFont="1" applyFill="1" applyBorder="1" applyAlignment="1">
      <alignment horizontal="left" wrapText="1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4" fillId="3" borderId="4" xfId="0" applyFont="1" applyFill="1" applyBorder="1" applyAlignment="1">
      <alignment wrapText="1"/>
    </xf>
    <xf numFmtId="164" fontId="4" fillId="3" borderId="6" xfId="0" applyNumberFormat="1" applyFont="1" applyFill="1" applyBorder="1" applyAlignment="1">
      <alignment horizontal="center" vertical="center"/>
    </xf>
    <xf numFmtId="0" fontId="4" fillId="3" borderId="5" xfId="0" applyFont="1" applyFill="1" applyBorder="1"/>
    <xf numFmtId="165" fontId="4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/>
    <xf numFmtId="0" fontId="4" fillId="3" borderId="9" xfId="0" applyFont="1" applyFill="1" applyBorder="1" applyAlignment="1">
      <alignment horizontal="center" vertical="center"/>
    </xf>
    <xf numFmtId="0" fontId="0" fillId="4" borderId="7" xfId="0" applyFill="1" applyBorder="1"/>
    <xf numFmtId="0" fontId="4" fillId="5" borderId="4" xfId="0" applyFont="1" applyFill="1" applyBorder="1"/>
    <xf numFmtId="164" fontId="0" fillId="5" borderId="10" xfId="0" applyNumberFormat="1" applyFont="1" applyFill="1" applyBorder="1" applyAlignment="1">
      <alignment horizontal="center" vertical="center"/>
    </xf>
    <xf numFmtId="0" fontId="4" fillId="5" borderId="8" xfId="0" applyFont="1" applyFill="1" applyBorder="1"/>
    <xf numFmtId="164" fontId="0" fillId="5" borderId="8" xfId="1" applyFont="1" applyFill="1" applyBorder="1" applyAlignment="1" applyProtection="1">
      <alignment horizontal="center" vertical="center"/>
      <protection hidden="1"/>
    </xf>
    <xf numFmtId="164" fontId="0" fillId="5" borderId="9" xfId="0" applyNumberFormat="1" applyFont="1" applyFill="1" applyBorder="1" applyAlignment="1">
      <alignment horizontal="center" vertical="center"/>
    </xf>
    <xf numFmtId="0" fontId="0" fillId="6" borderId="7" xfId="0" applyFill="1" applyBorder="1"/>
    <xf numFmtId="0" fontId="4" fillId="6" borderId="5" xfId="0" applyFont="1" applyFill="1" applyBorder="1"/>
    <xf numFmtId="164" fontId="0" fillId="6" borderId="5" xfId="1" applyFont="1" applyFill="1" applyBorder="1" applyAlignment="1" applyProtection="1">
      <alignment horizontal="center" vertical="center"/>
      <protection hidden="1"/>
    </xf>
    <xf numFmtId="164" fontId="0" fillId="6" borderId="10" xfId="0" applyNumberFormat="1" applyFont="1" applyFill="1" applyBorder="1" applyAlignment="1">
      <alignment horizontal="center" vertical="center"/>
    </xf>
    <xf numFmtId="164" fontId="0" fillId="6" borderId="6" xfId="0" applyNumberFormat="1" applyFont="1" applyFill="1" applyBorder="1" applyAlignment="1">
      <alignment horizontal="center" vertical="center"/>
    </xf>
    <xf numFmtId="0" fontId="0" fillId="7" borderId="7" xfId="0" applyFill="1" applyBorder="1"/>
    <xf numFmtId="164" fontId="0" fillId="6" borderId="9" xfId="0" applyNumberFormat="1" applyFont="1" applyFill="1" applyBorder="1" applyAlignment="1">
      <alignment horizontal="center" vertical="center"/>
    </xf>
    <xf numFmtId="0" fontId="4" fillId="7" borderId="4" xfId="0" applyFont="1" applyFill="1" applyBorder="1"/>
    <xf numFmtId="164" fontId="0" fillId="7" borderId="4" xfId="1" applyFont="1" applyFill="1" applyBorder="1" applyAlignment="1" applyProtection="1">
      <alignment horizontal="center" vertical="center"/>
      <protection hidden="1"/>
    </xf>
    <xf numFmtId="164" fontId="0" fillId="7" borderId="2" xfId="1" applyFont="1" applyFill="1" applyBorder="1" applyAlignment="1" applyProtection="1">
      <alignment horizontal="center" vertical="center"/>
      <protection hidden="1"/>
    </xf>
    <xf numFmtId="0" fontId="4" fillId="2" borderId="0" xfId="0" applyFont="1" applyFill="1"/>
    <xf numFmtId="0" fontId="5" fillId="2" borderId="0" xfId="0" applyFont="1" applyFill="1"/>
    <xf numFmtId="164" fontId="0" fillId="0" borderId="0" xfId="1" applyFont="1" applyBorder="1" applyAlignment="1" applyProtection="1"/>
    <xf numFmtId="0" fontId="4" fillId="5" borderId="0" xfId="0" applyFont="1" applyFill="1"/>
    <xf numFmtId="164" fontId="4" fillId="5" borderId="0" xfId="1" applyFont="1" applyFill="1" applyBorder="1" applyAlignment="1" applyProtection="1"/>
    <xf numFmtId="10" fontId="0" fillId="0" borderId="0" xfId="0" applyNumberFormat="1"/>
    <xf numFmtId="0" fontId="7" fillId="0" borderId="2" xfId="0" applyFont="1" applyBorder="1" applyAlignment="1">
      <alignment horizontal="center"/>
    </xf>
    <xf numFmtId="164" fontId="7" fillId="0" borderId="1" xfId="1" applyFont="1" applyBorder="1" applyAlignment="1" applyProtection="1">
      <alignment horizontal="center"/>
    </xf>
    <xf numFmtId="10" fontId="4" fillId="8" borderId="2" xfId="2" applyNumberFormat="1" applyFont="1" applyFill="1" applyBorder="1" applyAlignment="1" applyProtection="1"/>
    <xf numFmtId="164" fontId="4" fillId="8" borderId="2" xfId="0" applyNumberFormat="1" applyFont="1" applyFill="1" applyBorder="1"/>
    <xf numFmtId="10" fontId="0" fillId="9" borderId="2" xfId="2" applyNumberFormat="1" applyFont="1" applyFill="1" applyBorder="1" applyAlignment="1" applyProtection="1"/>
    <xf numFmtId="164" fontId="0" fillId="9" borderId="2" xfId="0" applyNumberFormat="1" applyFill="1" applyBorder="1"/>
    <xf numFmtId="164" fontId="0" fillId="0" borderId="0" xfId="0" applyNumberFormat="1"/>
    <xf numFmtId="0" fontId="4" fillId="6" borderId="2" xfId="0" applyFont="1" applyFill="1" applyBorder="1" applyAlignment="1">
      <alignment horizontal="center"/>
    </xf>
    <xf numFmtId="164" fontId="4" fillId="6" borderId="1" xfId="1" applyFont="1" applyFill="1" applyBorder="1" applyAlignment="1" applyProtection="1">
      <alignment horizontal="center"/>
    </xf>
    <xf numFmtId="0" fontId="0" fillId="0" borderId="2" xfId="0" applyBorder="1" applyAlignment="1">
      <alignment horizontal="center"/>
    </xf>
    <xf numFmtId="164" fontId="0" fillId="0" borderId="1" xfId="1" applyFont="1" applyBorder="1" applyAlignment="1" applyProtection="1">
      <alignment horizontal="center"/>
    </xf>
    <xf numFmtId="10" fontId="0" fillId="0" borderId="2" xfId="2" applyNumberFormat="1" applyFont="1" applyBorder="1" applyAlignment="1" applyProtection="1"/>
    <xf numFmtId="164" fontId="0" fillId="0" borderId="2" xfId="0" applyNumberFormat="1" applyBorder="1"/>
    <xf numFmtId="0" fontId="1" fillId="2" borderId="0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/>
    </xf>
    <xf numFmtId="0" fontId="0" fillId="9" borderId="2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166" fontId="4" fillId="10" borderId="2" xfId="0" applyNumberFormat="1" applyFont="1" applyFill="1" applyBorder="1" applyAlignment="1">
      <alignment horizontal="center"/>
    </xf>
    <xf numFmtId="164" fontId="0" fillId="5" borderId="5" xfId="1" applyFont="1" applyFill="1" applyBorder="1" applyAlignment="1" applyProtection="1">
      <alignment horizontal="center" vertical="center"/>
      <protection hidden="1"/>
    </xf>
    <xf numFmtId="164" fontId="4" fillId="3" borderId="11" xfId="0" applyNumberFormat="1" applyFont="1" applyFill="1" applyBorder="1" applyAlignment="1">
      <alignment horizontal="center" vertical="center"/>
    </xf>
    <xf numFmtId="165" fontId="4" fillId="3" borderId="11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0" fillId="0" borderId="14" xfId="0" applyBorder="1"/>
    <xf numFmtId="164" fontId="4" fillId="2" borderId="15" xfId="1" applyFont="1" applyFill="1" applyBorder="1" applyAlignment="1" applyProtection="1">
      <alignment horizontal="center" vertical="center"/>
      <protection locked="0"/>
    </xf>
    <xf numFmtId="165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wrapText="1"/>
    </xf>
    <xf numFmtId="0" fontId="0" fillId="10" borderId="7" xfId="0" applyFill="1" applyBorder="1"/>
    <xf numFmtId="0" fontId="9" fillId="2" borderId="0" xfId="0" applyFont="1" applyFill="1"/>
    <xf numFmtId="0" fontId="1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wrapText="1"/>
    </xf>
    <xf numFmtId="0" fontId="10" fillId="11" borderId="13" xfId="0" applyFont="1" applyFill="1" applyBorder="1" applyAlignment="1">
      <alignment horizontal="center"/>
    </xf>
    <xf numFmtId="0" fontId="10" fillId="11" borderId="2" xfId="0" applyFont="1" applyFill="1" applyBorder="1" applyAlignment="1">
      <alignment horizontal="center"/>
    </xf>
    <xf numFmtId="0" fontId="10" fillId="11" borderId="3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3CCCC"/>
      <rgbColor rgb="FF92D05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1</xdr:row>
      <xdr:rowOff>238125</xdr:rowOff>
    </xdr:from>
    <xdr:to>
      <xdr:col>2</xdr:col>
      <xdr:colOff>590552</xdr:colOff>
      <xdr:row>4</xdr:row>
      <xdr:rowOff>0</xdr:rowOff>
    </xdr:to>
    <xdr:cxnSp macro="">
      <xdr:nvCxnSpPr>
        <xdr:cNvPr id="7" name="Conector de Seta Reta 6">
          <a:extLst>
            <a:ext uri="{FF2B5EF4-FFF2-40B4-BE49-F238E27FC236}">
              <a16:creationId xmlns:a16="http://schemas.microsoft.com/office/drawing/2014/main" id="{0E80A8D7-C98F-459D-B267-54228A9000F2}"/>
            </a:ext>
          </a:extLst>
        </xdr:cNvPr>
        <xdr:cNvCxnSpPr/>
      </xdr:nvCxnSpPr>
      <xdr:spPr>
        <a:xfrm>
          <a:off x="6381750" y="581025"/>
          <a:ext cx="2" cy="57150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581025</xdr:colOff>
      <xdr:row>1</xdr:row>
      <xdr:rowOff>219075</xdr:rowOff>
    </xdr:from>
    <xdr:to>
      <xdr:col>6</xdr:col>
      <xdr:colOff>600075</xdr:colOff>
      <xdr:row>1</xdr:row>
      <xdr:rowOff>228600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67C1F10F-FE76-494B-91BA-47E4A0A4ECE6}"/>
            </a:ext>
          </a:extLst>
        </xdr:cNvPr>
        <xdr:cNvCxnSpPr/>
      </xdr:nvCxnSpPr>
      <xdr:spPr>
        <a:xfrm flipV="1">
          <a:off x="6372225" y="561975"/>
          <a:ext cx="4572000" cy="952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"/>
  <sheetViews>
    <sheetView tabSelected="1" zoomScaleNormal="100" workbookViewId="0">
      <selection activeCell="C6" sqref="C6"/>
    </sheetView>
  </sheetViews>
  <sheetFormatPr defaultColWidth="9.140625" defaultRowHeight="15" x14ac:dyDescent="0.25"/>
  <cols>
    <col min="1" max="1" width="5.7109375" style="2" customWidth="1"/>
    <col min="2" max="2" width="81.140625" style="2" customWidth="1"/>
    <col min="3" max="3" width="14.28515625" style="2" customWidth="1"/>
    <col min="4" max="6" width="18" style="2" customWidth="1"/>
    <col min="7" max="7" width="9.140625" style="2"/>
    <col min="8" max="8" width="14.28515625" style="2" customWidth="1"/>
    <col min="9" max="16384" width="9.140625" style="2"/>
  </cols>
  <sheetData>
    <row r="1" spans="2:9" ht="27" thickBot="1" x14ac:dyDescent="0.3">
      <c r="B1" s="47" t="s">
        <v>0</v>
      </c>
      <c r="C1" s="47"/>
      <c r="D1" s="47"/>
      <c r="E1" s="47"/>
      <c r="F1" s="47"/>
      <c r="G1" s="66"/>
      <c r="H1" s="66"/>
      <c r="I1" s="66"/>
    </row>
    <row r="2" spans="2:9" ht="21" customHeight="1" thickBot="1" x14ac:dyDescent="0.3">
      <c r="B2" s="3"/>
      <c r="C2" s="3"/>
      <c r="D2" s="3"/>
      <c r="E2" s="3"/>
      <c r="F2" s="3"/>
      <c r="G2" s="3"/>
      <c r="H2" s="58"/>
      <c r="I2" s="65" t="s">
        <v>36</v>
      </c>
    </row>
    <row r="3" spans="2:9" ht="15.75" thickBot="1" x14ac:dyDescent="0.3"/>
    <row r="4" spans="2:9" s="4" customFormat="1" ht="21" customHeight="1" thickBot="1" x14ac:dyDescent="0.4">
      <c r="B4" s="67" t="s">
        <v>1</v>
      </c>
      <c r="C4" s="67"/>
      <c r="D4" s="67"/>
      <c r="E4" s="67"/>
      <c r="F4" s="67"/>
      <c r="G4" s="1"/>
      <c r="H4" s="12"/>
      <c r="I4" s="2" t="s">
        <v>9</v>
      </c>
    </row>
    <row r="5" spans="2:9" ht="15.75" thickBot="1" x14ac:dyDescent="0.3">
      <c r="C5" s="68" t="s">
        <v>2</v>
      </c>
      <c r="D5" s="69" t="s">
        <v>3</v>
      </c>
      <c r="E5" s="70" t="s">
        <v>4</v>
      </c>
      <c r="F5" s="70" t="s">
        <v>5</v>
      </c>
    </row>
    <row r="6" spans="2:9" ht="19.5" customHeight="1" thickTop="1" thickBot="1" x14ac:dyDescent="0.3">
      <c r="B6" s="5" t="s">
        <v>35</v>
      </c>
      <c r="C6" s="59">
        <v>2500</v>
      </c>
      <c r="D6" s="54">
        <f t="shared" ref="D6:F9" si="0">C6</f>
        <v>2500</v>
      </c>
      <c r="E6" s="6">
        <f t="shared" si="0"/>
        <v>2500</v>
      </c>
      <c r="F6" s="6">
        <f t="shared" si="0"/>
        <v>2500</v>
      </c>
      <c r="H6" s="18"/>
      <c r="I6" s="2" t="s">
        <v>12</v>
      </c>
    </row>
    <row r="7" spans="2:9" ht="15.75" thickBot="1" x14ac:dyDescent="0.3">
      <c r="B7" s="7" t="s">
        <v>6</v>
      </c>
      <c r="C7" s="60">
        <v>45383</v>
      </c>
      <c r="D7" s="55">
        <f t="shared" si="0"/>
        <v>45383</v>
      </c>
      <c r="E7" s="8">
        <f t="shared" si="0"/>
        <v>45383</v>
      </c>
      <c r="F7" s="8">
        <f t="shared" si="0"/>
        <v>45383</v>
      </c>
    </row>
    <row r="8" spans="2:9" ht="15.75" thickBot="1" x14ac:dyDescent="0.3">
      <c r="B8" s="7" t="s">
        <v>7</v>
      </c>
      <c r="C8" s="61">
        <v>1</v>
      </c>
      <c r="D8" s="56">
        <f t="shared" si="0"/>
        <v>1</v>
      </c>
      <c r="E8" s="9">
        <f t="shared" si="0"/>
        <v>1</v>
      </c>
      <c r="F8" s="9">
        <f t="shared" si="0"/>
        <v>1</v>
      </c>
      <c r="H8" s="23"/>
      <c r="I8" s="2" t="s">
        <v>15</v>
      </c>
    </row>
    <row r="9" spans="2:9" ht="15.75" thickBot="1" x14ac:dyDescent="0.3">
      <c r="B9" s="10" t="s">
        <v>8</v>
      </c>
      <c r="C9" s="62">
        <v>2</v>
      </c>
      <c r="D9" s="57">
        <f t="shared" si="0"/>
        <v>2</v>
      </c>
      <c r="E9" s="11">
        <f t="shared" si="0"/>
        <v>2</v>
      </c>
      <c r="F9" s="11">
        <f t="shared" si="0"/>
        <v>2</v>
      </c>
    </row>
    <row r="10" spans="2:9" ht="15.75" thickBot="1" x14ac:dyDescent="0.3">
      <c r="B10" s="13" t="s">
        <v>10</v>
      </c>
      <c r="C10" s="53">
        <f>IF(C6=0,0,IF(C6&lt;=3483.57,130.42,IF(C6&lt;=5875.54,184.76,IF(C6&gt;5875.54,239.1))))</f>
        <v>130.41999999999999</v>
      </c>
      <c r="D10" s="14">
        <f>PP_01!W3</f>
        <v>200</v>
      </c>
      <c r="E10" s="14">
        <f>PP_02!W3</f>
        <v>217.37600000000003</v>
      </c>
      <c r="F10" s="14">
        <f>PP_03!W4</f>
        <v>150</v>
      </c>
      <c r="H10" s="64"/>
      <c r="I10" s="2" t="s">
        <v>34</v>
      </c>
    </row>
    <row r="11" spans="2:9" ht="15.75" thickBot="1" x14ac:dyDescent="0.3">
      <c r="B11" s="15" t="s">
        <v>11</v>
      </c>
      <c r="C11" s="16">
        <f>IF(C6&lt;=3483.57,0,IF(C6&lt;=5875.54,65.21,IF(C6&gt;5875.54,76.07)))</f>
        <v>0</v>
      </c>
      <c r="D11" s="17">
        <f>PP_01!W4</f>
        <v>150</v>
      </c>
      <c r="E11" s="17">
        <f>PP_02!W4</f>
        <v>108.68800000000002</v>
      </c>
      <c r="F11" s="17">
        <f>PP_03!W5</f>
        <v>100</v>
      </c>
    </row>
    <row r="12" spans="2:9" x14ac:dyDescent="0.25">
      <c r="B12" s="19" t="s">
        <v>13</v>
      </c>
      <c r="C12" s="20">
        <f>IF(C7=0,0,IF(C7&gt;=43299,IF(0.06*C6&lt;=434.74,434.74,0.06*C6),IF(0.06*C6&lt;=217.37,217.37,0.06*C6)))</f>
        <v>434.74</v>
      </c>
      <c r="D12" s="21">
        <f>PP_01!B6</f>
        <v>434.75200000000007</v>
      </c>
      <c r="E12" s="21">
        <f>PP_02!B6</f>
        <v>326.06400000000002</v>
      </c>
      <c r="F12" s="21">
        <f>PP_03!W3</f>
        <v>434.74200000000002</v>
      </c>
    </row>
    <row r="13" spans="2:9" x14ac:dyDescent="0.25">
      <c r="B13" s="19" t="s">
        <v>14</v>
      </c>
      <c r="C13" s="20">
        <f>C10*C8</f>
        <v>130.41999999999999</v>
      </c>
      <c r="D13" s="22">
        <f t="shared" ref="D13:F14" si="1">D8*D10</f>
        <v>200</v>
      </c>
      <c r="E13" s="22">
        <f t="shared" si="1"/>
        <v>217.37600000000003</v>
      </c>
      <c r="F13" s="22">
        <f t="shared" si="1"/>
        <v>150</v>
      </c>
    </row>
    <row r="14" spans="2:9" ht="15.75" thickBot="1" x14ac:dyDescent="0.3">
      <c r="B14" s="19" t="s">
        <v>16</v>
      </c>
      <c r="C14" s="20">
        <f>C11*C9</f>
        <v>0</v>
      </c>
      <c r="D14" s="24">
        <f t="shared" si="1"/>
        <v>300</v>
      </c>
      <c r="E14" s="22">
        <f t="shared" si="1"/>
        <v>217.37600000000003</v>
      </c>
      <c r="F14" s="22">
        <f t="shared" si="1"/>
        <v>200</v>
      </c>
    </row>
    <row r="15" spans="2:9" x14ac:dyDescent="0.25">
      <c r="B15" s="25" t="s">
        <v>17</v>
      </c>
      <c r="C15" s="26">
        <f>SUM(C12:C14)</f>
        <v>565.16</v>
      </c>
      <c r="D15" s="26">
        <f>SUM(D12:D14)</f>
        <v>934.75200000000007</v>
      </c>
      <c r="E15" s="27">
        <f>SUM(E12:E14)</f>
        <v>760.81600000000003</v>
      </c>
      <c r="F15" s="27">
        <f>SUM(F12:F14)</f>
        <v>784.74199999999996</v>
      </c>
    </row>
    <row r="16" spans="2:9" x14ac:dyDescent="0.25">
      <c r="B16" s="50" t="s">
        <v>18</v>
      </c>
      <c r="C16" s="51" t="s">
        <v>19</v>
      </c>
      <c r="D16" s="52">
        <f>D15-C15</f>
        <v>369.5920000000001</v>
      </c>
      <c r="E16" s="52">
        <f>E15-C15</f>
        <v>195.65600000000006</v>
      </c>
      <c r="F16" s="52">
        <f>F15-C15</f>
        <v>219.58199999999999</v>
      </c>
    </row>
    <row r="18" spans="2:8" x14ac:dyDescent="0.25">
      <c r="B18" s="28" t="s">
        <v>20</v>
      </c>
    </row>
    <row r="19" spans="2:8" x14ac:dyDescent="0.25">
      <c r="B19" s="63"/>
      <c r="C19" s="63"/>
      <c r="D19" s="63"/>
      <c r="E19" s="63"/>
      <c r="F19" s="63"/>
      <c r="G19" s="63"/>
      <c r="H19" s="63"/>
    </row>
    <row r="20" spans="2:8" ht="23.25" x14ac:dyDescent="0.35">
      <c r="B20" s="29" t="s">
        <v>21</v>
      </c>
    </row>
    <row r="21" spans="2:8" x14ac:dyDescent="0.25">
      <c r="B21" s="28" t="s">
        <v>22</v>
      </c>
    </row>
  </sheetData>
  <sheetProtection sheet="1" objects="1" scenarios="1" selectLockedCells="1"/>
  <mergeCells count="2">
    <mergeCell ref="B1:F1"/>
    <mergeCell ref="B4:F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7"/>
  <sheetViews>
    <sheetView zoomScaleNormal="100" workbookViewId="0">
      <selection activeCell="H9" sqref="H9"/>
    </sheetView>
  </sheetViews>
  <sheetFormatPr defaultColWidth="8.5703125" defaultRowHeight="15" x14ac:dyDescent="0.25"/>
  <cols>
    <col min="1" max="1" width="13.28515625" customWidth="1"/>
    <col min="2" max="2" width="22.42578125" customWidth="1"/>
    <col min="3" max="3" width="9.28515625" customWidth="1"/>
    <col min="4" max="4" width="10.7109375" customWidth="1"/>
    <col min="5" max="5" width="9.28515625" customWidth="1"/>
    <col min="6" max="6" width="10.5703125" customWidth="1"/>
    <col min="7" max="7" width="12.28515625" customWidth="1"/>
    <col min="8" max="8" width="10.5703125" customWidth="1"/>
    <col min="9" max="9" width="12.140625" customWidth="1"/>
    <col min="10" max="14" width="9.28515625" customWidth="1"/>
    <col min="15" max="15" width="10.5703125" customWidth="1"/>
    <col min="16" max="22" width="9.28515625" customWidth="1"/>
    <col min="23" max="23" width="10.5703125" customWidth="1"/>
  </cols>
  <sheetData>
    <row r="1" spans="1:23" x14ac:dyDescent="0.25">
      <c r="A1" t="s">
        <v>23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 t="s">
        <v>24</v>
      </c>
    </row>
    <row r="2" spans="1:23" x14ac:dyDescent="0.25">
      <c r="A2" s="30">
        <f>SIMULAÇÃO!D6</f>
        <v>2500</v>
      </c>
      <c r="B2">
        <f>IF(A2&lt;=B7,1,0)</f>
        <v>0</v>
      </c>
      <c r="C2">
        <f>IF(AND(A2&gt;B7,A2&lt;=B8),1,0)</f>
        <v>1</v>
      </c>
      <c r="D2">
        <f>IF(AND(A2&gt;B8,A2&lt;=B9),1,0)</f>
        <v>0</v>
      </c>
      <c r="E2">
        <f>IF(AND(A2&gt;B9,A2&lt;=B10),1,0)</f>
        <v>0</v>
      </c>
      <c r="F2">
        <f>IF(AND(A2&gt;B10,A2&lt;=B11),1,0)</f>
        <v>0</v>
      </c>
      <c r="G2">
        <f>IF(AND(A2&gt;B11,A2&lt;=B12),1,0)</f>
        <v>0</v>
      </c>
      <c r="H2">
        <f>IF(AND(A2&gt;B12,A2&lt;=B13),1,0)</f>
        <v>0</v>
      </c>
      <c r="I2">
        <f>IF(AND(A2&gt;B13,A2&lt;=B14),1,0)</f>
        <v>0</v>
      </c>
      <c r="J2">
        <f>IF(AND(A2&gt;B14,A2&lt;=B15),1,0)</f>
        <v>0</v>
      </c>
      <c r="K2">
        <f>IF(AND(A2&gt;B15,A2&lt;=B16),1,0)</f>
        <v>0</v>
      </c>
      <c r="L2">
        <f>IF(AND(A2&gt;B16,A2&lt;=B17),1,0)</f>
        <v>0</v>
      </c>
      <c r="M2">
        <f>IF(AND(A2&gt;B17,A2&lt;=B18),1,0)</f>
        <v>0</v>
      </c>
      <c r="N2">
        <f>IF(AND(A2&gt;B18,A2&lt;=B19),1,0)</f>
        <v>0</v>
      </c>
      <c r="O2">
        <f>IF(AND(A2&gt;B19,A2&lt;=B20),1,0)</f>
        <v>0</v>
      </c>
      <c r="P2">
        <f>IF(AND(A2&gt;B20,A2&lt;=B21),1,0)</f>
        <v>0</v>
      </c>
      <c r="Q2">
        <f>IF(AND(A2&gt;B21,A2&lt;=B22),1,0)</f>
        <v>0</v>
      </c>
      <c r="R2">
        <f>IF(AND(A2&gt;B23,A2&lt;=B24),1,0)</f>
        <v>0</v>
      </c>
      <c r="S2">
        <f>IF(AND(A2&gt;B24,A2&lt;=B25),1,0)</f>
        <v>0</v>
      </c>
      <c r="T2">
        <f>IF(AND(A2&gt;B25,A2&lt;=B26),1,0)</f>
        <v>0</v>
      </c>
      <c r="U2">
        <f>IF(AND(A2&gt;B26,A2&lt;=B27),1,0)</f>
        <v>0</v>
      </c>
      <c r="V2">
        <f>IF(A2&gt;=B27,1,0)</f>
        <v>0</v>
      </c>
      <c r="W2">
        <f>SUM(B2:V2)</f>
        <v>1</v>
      </c>
    </row>
    <row r="3" spans="1:23" x14ac:dyDescent="0.25">
      <c r="A3" t="s">
        <v>25</v>
      </c>
      <c r="B3" s="30">
        <f>B2*D7</f>
        <v>0</v>
      </c>
      <c r="C3" s="30">
        <f>C2*D8</f>
        <v>200</v>
      </c>
      <c r="D3" s="30">
        <f>D2*D9</f>
        <v>0</v>
      </c>
      <c r="E3" s="30">
        <f>E2*D10</f>
        <v>0</v>
      </c>
      <c r="F3" s="30">
        <f>F2*D11</f>
        <v>0</v>
      </c>
      <c r="G3" s="30">
        <f>G2*D12</f>
        <v>0</v>
      </c>
      <c r="H3" s="30">
        <f>H2*D13</f>
        <v>0</v>
      </c>
      <c r="I3" s="30">
        <f>I2*D14</f>
        <v>0</v>
      </c>
      <c r="J3" s="30">
        <f>J2*D15</f>
        <v>0</v>
      </c>
      <c r="K3" s="30">
        <f>K2*D16</f>
        <v>0</v>
      </c>
      <c r="L3" s="30">
        <f>L2*D17</f>
        <v>0</v>
      </c>
      <c r="M3" s="30">
        <f>M2*D18</f>
        <v>0</v>
      </c>
      <c r="N3" s="30">
        <f>N2*D19</f>
        <v>0</v>
      </c>
      <c r="O3" s="30">
        <f>O2*D20</f>
        <v>0</v>
      </c>
      <c r="P3" s="30">
        <f>P2*D21</f>
        <v>0</v>
      </c>
      <c r="Q3" s="30">
        <f>Q2*D22</f>
        <v>0</v>
      </c>
      <c r="R3" s="30">
        <f>R2*D23</f>
        <v>0</v>
      </c>
      <c r="S3" s="30">
        <f>S2*D24</f>
        <v>0</v>
      </c>
      <c r="T3" s="30">
        <f>T2*D25</f>
        <v>0</v>
      </c>
      <c r="U3" s="30">
        <f>U2*D26</f>
        <v>0</v>
      </c>
      <c r="V3" s="30">
        <f>V2*D27</f>
        <v>0</v>
      </c>
      <c r="W3" s="30">
        <f>SUM(B3:V3)</f>
        <v>200</v>
      </c>
    </row>
    <row r="4" spans="1:23" x14ac:dyDescent="0.25">
      <c r="A4" t="s">
        <v>26</v>
      </c>
      <c r="B4" s="30">
        <f>B2*F7</f>
        <v>0</v>
      </c>
      <c r="C4" s="30">
        <f>C2*F8</f>
        <v>150</v>
      </c>
      <c r="D4" s="30">
        <f>D2*F9</f>
        <v>0</v>
      </c>
      <c r="E4" s="30">
        <f>E2*F10</f>
        <v>0</v>
      </c>
      <c r="F4" s="30">
        <f>F2*F11</f>
        <v>0</v>
      </c>
      <c r="G4" s="30">
        <f>G2*F12</f>
        <v>0</v>
      </c>
      <c r="H4" s="30">
        <f>H2*F13</f>
        <v>0</v>
      </c>
      <c r="I4" s="30">
        <f>I2*F14</f>
        <v>0</v>
      </c>
      <c r="J4" s="30">
        <f>J2*F15</f>
        <v>0</v>
      </c>
      <c r="K4" s="30">
        <f>K2*F16</f>
        <v>0</v>
      </c>
      <c r="L4" s="30">
        <f>L2*F17</f>
        <v>0</v>
      </c>
      <c r="M4" s="30">
        <f>M2*F18</f>
        <v>0</v>
      </c>
      <c r="N4" s="30">
        <f>N2*F19</f>
        <v>0</v>
      </c>
      <c r="O4" s="30">
        <f>O2*F20</f>
        <v>0</v>
      </c>
      <c r="P4" s="30">
        <f>P2*F21</f>
        <v>0</v>
      </c>
      <c r="Q4" s="30">
        <f>Q2*F22</f>
        <v>0</v>
      </c>
      <c r="R4" s="30">
        <f>R2*F23</f>
        <v>0</v>
      </c>
      <c r="S4" s="30">
        <f>S2*F24</f>
        <v>0</v>
      </c>
      <c r="T4" s="30">
        <f>T2*F25</f>
        <v>0</v>
      </c>
      <c r="U4" s="30">
        <f>U2*F26</f>
        <v>0</v>
      </c>
      <c r="V4" s="30">
        <f>V2*F27</f>
        <v>0</v>
      </c>
      <c r="W4" s="30">
        <f>SUM(B4:V4)</f>
        <v>150</v>
      </c>
    </row>
    <row r="6" spans="1:23" x14ac:dyDescent="0.25">
      <c r="A6" s="31" t="s">
        <v>27</v>
      </c>
      <c r="B6" s="32">
        <f>J9</f>
        <v>434.75200000000007</v>
      </c>
      <c r="C6" s="48" t="s">
        <v>28</v>
      </c>
      <c r="D6" s="48"/>
      <c r="E6" s="49" t="s">
        <v>29</v>
      </c>
      <c r="F6" s="49"/>
      <c r="G6" t="s">
        <v>30</v>
      </c>
      <c r="H6" t="s">
        <v>31</v>
      </c>
      <c r="I6" s="33">
        <v>7.0000000000000007E-2</v>
      </c>
    </row>
    <row r="7" spans="1:23" x14ac:dyDescent="0.25">
      <c r="A7" s="34" t="s">
        <v>32</v>
      </c>
      <c r="B7" s="35">
        <v>2173.7600000000002</v>
      </c>
      <c r="C7" s="36"/>
      <c r="D7" s="37">
        <v>200</v>
      </c>
      <c r="E7" s="38"/>
      <c r="F7" s="39">
        <v>150</v>
      </c>
      <c r="G7" s="40">
        <f>$B$7*0.15</f>
        <v>326.06400000000002</v>
      </c>
      <c r="H7" s="40">
        <f>$B$7*0.2</f>
        <v>434.75200000000007</v>
      </c>
      <c r="I7" s="40">
        <f>$A$2*$I$6</f>
        <v>175.00000000000003</v>
      </c>
    </row>
    <row r="8" spans="1:23" x14ac:dyDescent="0.25">
      <c r="A8" s="41">
        <v>2</v>
      </c>
      <c r="B8" s="42">
        <f t="shared" ref="B8:B26" si="0">$B$7*A8</f>
        <v>4347.5200000000004</v>
      </c>
      <c r="C8" s="36"/>
      <c r="D8" s="37">
        <v>200</v>
      </c>
      <c r="E8" s="38"/>
      <c r="F8" s="39">
        <v>150</v>
      </c>
      <c r="G8" s="40">
        <f>IF(A2&lt;=B7,1,0)</f>
        <v>0</v>
      </c>
      <c r="H8" s="40">
        <f>IF(AND(A2&gt;B7,A2&lt;B8),1,0)</f>
        <v>1</v>
      </c>
      <c r="I8" s="40">
        <f>IF(A2&gt;B8,1,0)</f>
        <v>0</v>
      </c>
    </row>
    <row r="9" spans="1:23" x14ac:dyDescent="0.25">
      <c r="A9" s="43">
        <v>3</v>
      </c>
      <c r="B9" s="42">
        <f t="shared" si="0"/>
        <v>6521.2800000000007</v>
      </c>
      <c r="C9" s="36"/>
      <c r="D9" s="37">
        <v>200</v>
      </c>
      <c r="E9" s="38"/>
      <c r="F9" s="39">
        <v>150</v>
      </c>
      <c r="G9" s="40">
        <f>G7*G8</f>
        <v>0</v>
      </c>
      <c r="H9" s="40">
        <f>H7*H8</f>
        <v>434.75200000000007</v>
      </c>
      <c r="I9" s="40">
        <f>IF(I8=1,LARGE(H7:I7,1),0)</f>
        <v>0</v>
      </c>
      <c r="J9">
        <f>SUM(G9:I9)</f>
        <v>434.75200000000007</v>
      </c>
    </row>
    <row r="10" spans="1:23" x14ac:dyDescent="0.25">
      <c r="A10" s="41">
        <v>4</v>
      </c>
      <c r="B10" s="42">
        <f t="shared" si="0"/>
        <v>8695.0400000000009</v>
      </c>
      <c r="C10" s="36"/>
      <c r="D10" s="37">
        <v>200</v>
      </c>
      <c r="E10" s="38"/>
      <c r="F10" s="39">
        <v>150</v>
      </c>
      <c r="G10" s="40"/>
      <c r="H10" s="40"/>
      <c r="I10" s="40"/>
    </row>
    <row r="11" spans="1:23" x14ac:dyDescent="0.25">
      <c r="A11" s="43">
        <v>5</v>
      </c>
      <c r="B11" s="42">
        <f t="shared" si="0"/>
        <v>10868.800000000001</v>
      </c>
      <c r="C11" s="36"/>
      <c r="D11" s="37">
        <v>200</v>
      </c>
      <c r="E11" s="38"/>
      <c r="F11" s="39">
        <v>150</v>
      </c>
      <c r="G11" s="40"/>
      <c r="H11" s="40"/>
      <c r="I11" s="40"/>
    </row>
    <row r="12" spans="1:23" x14ac:dyDescent="0.25">
      <c r="A12" s="41">
        <v>6</v>
      </c>
      <c r="B12" s="42">
        <f t="shared" si="0"/>
        <v>13042.560000000001</v>
      </c>
      <c r="C12" s="36"/>
      <c r="D12" s="37">
        <v>200</v>
      </c>
      <c r="E12" s="38"/>
      <c r="F12" s="39">
        <v>150</v>
      </c>
      <c r="G12" s="40"/>
      <c r="H12" s="40"/>
      <c r="I12" s="40"/>
    </row>
    <row r="13" spans="1:23" x14ac:dyDescent="0.25">
      <c r="A13" s="43">
        <v>7</v>
      </c>
      <c r="B13" s="42">
        <f t="shared" si="0"/>
        <v>15216.320000000002</v>
      </c>
      <c r="C13" s="36"/>
      <c r="D13" s="37">
        <v>200</v>
      </c>
      <c r="E13" s="38"/>
      <c r="F13" s="39">
        <v>150</v>
      </c>
      <c r="G13" s="40"/>
      <c r="H13" s="40"/>
      <c r="I13" s="40"/>
    </row>
    <row r="14" spans="1:23" x14ac:dyDescent="0.25">
      <c r="A14" s="41">
        <v>8</v>
      </c>
      <c r="B14" s="42">
        <f t="shared" si="0"/>
        <v>17390.080000000002</v>
      </c>
      <c r="C14" s="36"/>
      <c r="D14" s="37">
        <v>200</v>
      </c>
      <c r="E14" s="38"/>
      <c r="F14" s="39">
        <v>150</v>
      </c>
      <c r="G14" s="40"/>
      <c r="H14" s="40"/>
      <c r="I14" s="40"/>
    </row>
    <row r="15" spans="1:23" x14ac:dyDescent="0.25">
      <c r="A15" s="43">
        <v>9</v>
      </c>
      <c r="B15" s="42">
        <f t="shared" si="0"/>
        <v>19563.840000000004</v>
      </c>
      <c r="C15" s="36"/>
      <c r="D15" s="37">
        <v>200</v>
      </c>
      <c r="E15" s="38"/>
      <c r="F15" s="39">
        <v>150</v>
      </c>
      <c r="G15" s="40"/>
      <c r="H15" s="40"/>
      <c r="I15" s="40"/>
    </row>
    <row r="16" spans="1:23" x14ac:dyDescent="0.25">
      <c r="A16" s="41">
        <v>10</v>
      </c>
      <c r="B16" s="42">
        <f t="shared" si="0"/>
        <v>21737.600000000002</v>
      </c>
      <c r="C16" s="36"/>
      <c r="D16" s="37">
        <v>200</v>
      </c>
      <c r="E16" s="38"/>
      <c r="F16" s="39">
        <v>150</v>
      </c>
      <c r="G16" s="40"/>
      <c r="H16" s="40"/>
      <c r="I16" s="40"/>
    </row>
    <row r="17" spans="1:9" x14ac:dyDescent="0.25">
      <c r="A17" s="43">
        <v>11</v>
      </c>
      <c r="B17" s="42">
        <f t="shared" si="0"/>
        <v>23911.360000000001</v>
      </c>
      <c r="C17" s="36"/>
      <c r="D17" s="37">
        <v>200</v>
      </c>
      <c r="E17" s="38"/>
      <c r="F17" s="39">
        <v>150</v>
      </c>
      <c r="G17" s="40"/>
      <c r="H17" s="40"/>
      <c r="I17" s="40"/>
    </row>
    <row r="18" spans="1:9" x14ac:dyDescent="0.25">
      <c r="A18" s="41">
        <v>12</v>
      </c>
      <c r="B18" s="42">
        <f t="shared" si="0"/>
        <v>26085.120000000003</v>
      </c>
      <c r="C18" s="36"/>
      <c r="D18" s="37">
        <v>200</v>
      </c>
      <c r="E18" s="38"/>
      <c r="F18" s="39">
        <v>150</v>
      </c>
      <c r="G18" s="40"/>
      <c r="H18" s="40"/>
      <c r="I18" s="40"/>
    </row>
    <row r="19" spans="1:9" x14ac:dyDescent="0.25">
      <c r="A19" s="43">
        <v>13</v>
      </c>
      <c r="B19" s="42">
        <f t="shared" si="0"/>
        <v>28258.880000000005</v>
      </c>
      <c r="C19" s="36"/>
      <c r="D19" s="37">
        <v>200</v>
      </c>
      <c r="E19" s="38"/>
      <c r="F19" s="39">
        <v>150</v>
      </c>
      <c r="G19" s="40"/>
      <c r="H19" s="40"/>
      <c r="I19" s="40"/>
    </row>
    <row r="20" spans="1:9" x14ac:dyDescent="0.25">
      <c r="A20" s="41">
        <v>14</v>
      </c>
      <c r="B20" s="42">
        <f t="shared" si="0"/>
        <v>30432.640000000003</v>
      </c>
      <c r="C20" s="36"/>
      <c r="D20" s="37">
        <v>200</v>
      </c>
      <c r="E20" s="38"/>
      <c r="F20" s="39">
        <v>150</v>
      </c>
      <c r="G20" s="40"/>
      <c r="H20" s="40"/>
      <c r="I20" s="40"/>
    </row>
    <row r="21" spans="1:9" x14ac:dyDescent="0.25">
      <c r="A21" s="43">
        <v>15</v>
      </c>
      <c r="B21" s="42">
        <f t="shared" si="0"/>
        <v>32606.400000000001</v>
      </c>
      <c r="C21" s="36"/>
      <c r="D21" s="37">
        <v>200</v>
      </c>
      <c r="E21" s="38"/>
      <c r="F21" s="39">
        <v>150</v>
      </c>
      <c r="G21" s="40"/>
      <c r="H21" s="40"/>
      <c r="I21" s="40"/>
    </row>
    <row r="22" spans="1:9" x14ac:dyDescent="0.25">
      <c r="A22" s="41">
        <v>16</v>
      </c>
      <c r="B22" s="42">
        <f t="shared" si="0"/>
        <v>34780.160000000003</v>
      </c>
      <c r="C22" s="36"/>
      <c r="D22" s="37">
        <v>200</v>
      </c>
      <c r="E22" s="38"/>
      <c r="F22" s="39">
        <v>150</v>
      </c>
      <c r="G22" s="40"/>
      <c r="H22" s="40"/>
      <c r="I22" s="40"/>
    </row>
    <row r="23" spans="1:9" x14ac:dyDescent="0.25">
      <c r="A23" s="43">
        <v>17</v>
      </c>
      <c r="B23" s="42">
        <f t="shared" si="0"/>
        <v>36953.920000000006</v>
      </c>
      <c r="C23" s="36"/>
      <c r="D23" s="37">
        <v>200</v>
      </c>
      <c r="E23" s="38"/>
      <c r="F23" s="39">
        <v>150</v>
      </c>
      <c r="G23" s="40"/>
      <c r="H23" s="40"/>
      <c r="I23" s="40"/>
    </row>
    <row r="24" spans="1:9" x14ac:dyDescent="0.25">
      <c r="A24" s="41">
        <v>18</v>
      </c>
      <c r="B24" s="42">
        <f t="shared" si="0"/>
        <v>39127.680000000008</v>
      </c>
      <c r="C24" s="36"/>
      <c r="D24" s="37">
        <v>200</v>
      </c>
      <c r="E24" s="38"/>
      <c r="F24" s="39">
        <v>150</v>
      </c>
      <c r="G24" s="40"/>
      <c r="H24" s="40"/>
      <c r="I24" s="40"/>
    </row>
    <row r="25" spans="1:9" x14ac:dyDescent="0.25">
      <c r="A25" s="43">
        <v>19</v>
      </c>
      <c r="B25" s="42">
        <f t="shared" si="0"/>
        <v>41301.440000000002</v>
      </c>
      <c r="C25" s="36"/>
      <c r="D25" s="37">
        <v>200</v>
      </c>
      <c r="E25" s="38"/>
      <c r="F25" s="39">
        <v>150</v>
      </c>
      <c r="G25" s="40"/>
      <c r="H25" s="40"/>
      <c r="I25" s="40"/>
    </row>
    <row r="26" spans="1:9" x14ac:dyDescent="0.25">
      <c r="A26" s="41">
        <v>20</v>
      </c>
      <c r="B26" s="42">
        <f t="shared" si="0"/>
        <v>43475.200000000004</v>
      </c>
      <c r="C26" s="36"/>
      <c r="D26" s="37">
        <v>200</v>
      </c>
      <c r="E26" s="38"/>
      <c r="F26" s="39">
        <v>150</v>
      </c>
      <c r="G26" s="40"/>
      <c r="H26" s="40"/>
      <c r="I26" s="40"/>
    </row>
    <row r="27" spans="1:9" x14ac:dyDescent="0.25">
      <c r="A27" s="43">
        <v>21</v>
      </c>
      <c r="B27" s="44" t="s">
        <v>33</v>
      </c>
      <c r="C27" s="36"/>
      <c r="D27" s="37">
        <v>200</v>
      </c>
      <c r="E27" s="45"/>
      <c r="F27" s="46">
        <v>150</v>
      </c>
      <c r="G27" s="40"/>
      <c r="H27" s="40"/>
      <c r="I27" s="40"/>
    </row>
  </sheetData>
  <mergeCells count="2">
    <mergeCell ref="C6:D6"/>
    <mergeCell ref="E6:F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7"/>
  <sheetViews>
    <sheetView zoomScaleNormal="100" workbookViewId="0">
      <selection activeCell="C35" sqref="C35"/>
    </sheetView>
  </sheetViews>
  <sheetFormatPr defaultColWidth="8.5703125" defaultRowHeight="15" x14ac:dyDescent="0.25"/>
  <cols>
    <col min="1" max="1" width="13.28515625" customWidth="1"/>
    <col min="2" max="2" width="22.42578125" customWidth="1"/>
    <col min="3" max="3" width="9.28515625" customWidth="1"/>
    <col min="4" max="4" width="10.7109375" customWidth="1"/>
    <col min="5" max="5" width="9.28515625" customWidth="1"/>
    <col min="6" max="6" width="10.5703125" customWidth="1"/>
    <col min="7" max="7" width="12.28515625" customWidth="1"/>
    <col min="8" max="8" width="10.5703125" customWidth="1"/>
    <col min="9" max="9" width="12.140625" customWidth="1"/>
    <col min="10" max="14" width="9.28515625" customWidth="1"/>
    <col min="15" max="15" width="10.5703125" customWidth="1"/>
    <col min="16" max="22" width="9.28515625" customWidth="1"/>
    <col min="23" max="23" width="10.5703125" customWidth="1"/>
  </cols>
  <sheetData>
    <row r="1" spans="1:23" x14ac:dyDescent="0.25">
      <c r="A1" t="s">
        <v>23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 t="s">
        <v>24</v>
      </c>
    </row>
    <row r="2" spans="1:23" x14ac:dyDescent="0.25">
      <c r="A2" s="30">
        <f>SIMULAÇÃO!D6</f>
        <v>2500</v>
      </c>
      <c r="B2">
        <f>IF(A2&lt;=B7,1,0)</f>
        <v>0</v>
      </c>
      <c r="C2">
        <f>IF(AND(A2&gt;B7,A2&lt;=B8),1,0)</f>
        <v>1</v>
      </c>
      <c r="D2">
        <f>IF(AND(A2&gt;B8,A2&lt;=B9),1,0)</f>
        <v>0</v>
      </c>
      <c r="E2">
        <f>IF(AND(A2&gt;B9,A2&lt;=B10),1,0)</f>
        <v>0</v>
      </c>
      <c r="F2">
        <f>IF(AND(A2&gt;B10,A2&lt;=B11),1,0)</f>
        <v>0</v>
      </c>
      <c r="G2">
        <f>IF(AND(A2&gt;B11,A2&lt;=B12),1,0)</f>
        <v>0</v>
      </c>
      <c r="H2">
        <f>IF(AND(A2&gt;B12,A2&lt;=B13),1,0)</f>
        <v>0</v>
      </c>
      <c r="I2">
        <f>IF(AND(A2&gt;B13,A2&lt;=B14),1,0)</f>
        <v>0</v>
      </c>
      <c r="J2">
        <f>IF(AND(A2&gt;B14,A2&lt;=B15),1,0)</f>
        <v>0</v>
      </c>
      <c r="K2">
        <f>IF(AND(A2&gt;B15,A2&lt;=B16),1,0)</f>
        <v>0</v>
      </c>
      <c r="L2">
        <f>IF(AND(A2&gt;B16,A2&lt;=B17),1,0)</f>
        <v>0</v>
      </c>
      <c r="M2">
        <f>IF(AND(A2&gt;B17,A2&lt;=B18),1,0)</f>
        <v>0</v>
      </c>
      <c r="N2">
        <f>IF(AND(A2&gt;B18,A2&lt;=B19),1,0)</f>
        <v>0</v>
      </c>
      <c r="O2">
        <f>IF(AND(A2&gt;B19,A2&lt;=B20),1,0)</f>
        <v>0</v>
      </c>
      <c r="P2">
        <f>IF(AND(A2&gt;B20,A2&lt;=B21),1,0)</f>
        <v>0</v>
      </c>
      <c r="Q2">
        <f>IF(AND(A2&gt;B21,A2&lt;=B22),1,0)</f>
        <v>0</v>
      </c>
      <c r="R2">
        <f>IF(AND(A2&gt;B23,A2&lt;=B24),1,0)</f>
        <v>0</v>
      </c>
      <c r="S2">
        <f>IF(AND(A2&gt;B24,A2&lt;=B25),1,0)</f>
        <v>0</v>
      </c>
      <c r="T2">
        <f>IF(AND(A2&gt;B25,A2&lt;=B26),1,0)</f>
        <v>0</v>
      </c>
      <c r="U2">
        <f>IF(AND(A2&gt;B26,A2&lt;=B27),1,0)</f>
        <v>0</v>
      </c>
      <c r="V2">
        <f>IF(A2&gt;=B27,1,0)</f>
        <v>0</v>
      </c>
      <c r="W2">
        <f>SUM(B2:V2)</f>
        <v>1</v>
      </c>
    </row>
    <row r="3" spans="1:23" x14ac:dyDescent="0.25">
      <c r="A3" t="s">
        <v>25</v>
      </c>
      <c r="B3" s="30">
        <f>B2*D7</f>
        <v>0</v>
      </c>
      <c r="C3" s="30">
        <f>C2*D8</f>
        <v>217.37600000000003</v>
      </c>
      <c r="D3" s="30">
        <f>D2*D9</f>
        <v>0</v>
      </c>
      <c r="E3" s="30">
        <f>E2*D10</f>
        <v>0</v>
      </c>
      <c r="F3" s="30">
        <f>F2*D11</f>
        <v>0</v>
      </c>
      <c r="G3" s="30">
        <f>G2*D12</f>
        <v>0</v>
      </c>
      <c r="H3" s="30">
        <f>H2*D13</f>
        <v>0</v>
      </c>
      <c r="I3" s="30">
        <f>I2*D14</f>
        <v>0</v>
      </c>
      <c r="J3" s="30">
        <f>J2*D15</f>
        <v>0</v>
      </c>
      <c r="K3" s="30">
        <f>K2*D16</f>
        <v>0</v>
      </c>
      <c r="L3" s="30">
        <f>L2*D17</f>
        <v>0</v>
      </c>
      <c r="M3" s="30">
        <f>M2*D18</f>
        <v>0</v>
      </c>
      <c r="N3" s="30">
        <f>N2*D19</f>
        <v>0</v>
      </c>
      <c r="O3" s="30">
        <f>O2*D20</f>
        <v>0</v>
      </c>
      <c r="P3" s="30">
        <f>P2*D21</f>
        <v>0</v>
      </c>
      <c r="Q3" s="30">
        <f>Q2*D22</f>
        <v>0</v>
      </c>
      <c r="R3" s="30">
        <f>R2*D23</f>
        <v>0</v>
      </c>
      <c r="S3" s="30">
        <f>S2*D24</f>
        <v>0</v>
      </c>
      <c r="T3" s="30">
        <f>T2*D25</f>
        <v>0</v>
      </c>
      <c r="U3" s="30">
        <f>U2*D26</f>
        <v>0</v>
      </c>
      <c r="V3" s="30">
        <f>V2*D27</f>
        <v>0</v>
      </c>
      <c r="W3" s="30">
        <f>SUM(B3:V3)</f>
        <v>217.37600000000003</v>
      </c>
    </row>
    <row r="4" spans="1:23" x14ac:dyDescent="0.25">
      <c r="A4" t="s">
        <v>26</v>
      </c>
      <c r="B4" s="30">
        <f>B2*F7</f>
        <v>0</v>
      </c>
      <c r="C4" s="30">
        <f>C2*F8</f>
        <v>108.68800000000002</v>
      </c>
      <c r="D4" s="30">
        <f>D2*F9</f>
        <v>0</v>
      </c>
      <c r="E4" s="30">
        <f>E2*F10</f>
        <v>0</v>
      </c>
      <c r="F4" s="30">
        <f>F2*F11</f>
        <v>0</v>
      </c>
      <c r="G4" s="30">
        <f>G2*F12</f>
        <v>0</v>
      </c>
      <c r="H4" s="30">
        <f>H2*F13</f>
        <v>0</v>
      </c>
      <c r="I4" s="30">
        <f>I2*F14</f>
        <v>0</v>
      </c>
      <c r="J4" s="30">
        <f>J2*F15</f>
        <v>0</v>
      </c>
      <c r="K4" s="30">
        <f>K2*F16</f>
        <v>0</v>
      </c>
      <c r="L4" s="30">
        <f>L2*F17</f>
        <v>0</v>
      </c>
      <c r="M4" s="30">
        <f>M2*F18</f>
        <v>0</v>
      </c>
      <c r="N4" s="30">
        <f>N2*F19</f>
        <v>0</v>
      </c>
      <c r="O4" s="30">
        <f>O2*F20</f>
        <v>0</v>
      </c>
      <c r="P4" s="30">
        <f>P2*F21</f>
        <v>0</v>
      </c>
      <c r="Q4" s="30">
        <f>Q2*F22</f>
        <v>0</v>
      </c>
      <c r="R4" s="30">
        <f>R2*F23</f>
        <v>0</v>
      </c>
      <c r="S4" s="30">
        <f>S2*F24</f>
        <v>0</v>
      </c>
      <c r="T4" s="30">
        <f>T2*F25</f>
        <v>0</v>
      </c>
      <c r="U4" s="30">
        <f>U2*F26</f>
        <v>0</v>
      </c>
      <c r="V4" s="30">
        <f>V2*F27</f>
        <v>0</v>
      </c>
      <c r="W4" s="30">
        <f>SUM(B4:V4)</f>
        <v>108.68800000000002</v>
      </c>
    </row>
    <row r="6" spans="1:23" x14ac:dyDescent="0.25">
      <c r="A6" s="31" t="s">
        <v>27</v>
      </c>
      <c r="B6" s="32">
        <f>IF(A2&lt;B8,G7,(LARGE(H7:I7,1)))</f>
        <v>326.06400000000002</v>
      </c>
      <c r="C6" s="48" t="s">
        <v>28</v>
      </c>
      <c r="D6" s="48"/>
      <c r="E6" s="49" t="s">
        <v>29</v>
      </c>
      <c r="F6" s="49"/>
      <c r="G6" t="s">
        <v>30</v>
      </c>
      <c r="H6" t="s">
        <v>31</v>
      </c>
      <c r="I6" s="33">
        <v>7.0000000000000007E-2</v>
      </c>
    </row>
    <row r="7" spans="1:23" x14ac:dyDescent="0.25">
      <c r="A7" s="34" t="s">
        <v>32</v>
      </c>
      <c r="B7" s="35">
        <v>2173.7600000000002</v>
      </c>
      <c r="C7" s="36">
        <v>0.09</v>
      </c>
      <c r="D7" s="37">
        <f t="shared" ref="D7:D27" si="0">$B$7*C7</f>
        <v>195.63840000000002</v>
      </c>
      <c r="E7" s="38">
        <v>4.4999999999999998E-2</v>
      </c>
      <c r="F7" s="39">
        <f t="shared" ref="F7:F27" si="1">$B$7*E7</f>
        <v>97.819200000000009</v>
      </c>
      <c r="G7" s="40">
        <f>$B$7*0.15</f>
        <v>326.06400000000002</v>
      </c>
      <c r="H7" s="40">
        <f>$B$7*0.2</f>
        <v>434.75200000000007</v>
      </c>
      <c r="I7" s="40">
        <f>$A$2*$I$6</f>
        <v>175.00000000000003</v>
      </c>
    </row>
    <row r="8" spans="1:23" x14ac:dyDescent="0.25">
      <c r="A8" s="41">
        <v>2</v>
      </c>
      <c r="B8" s="42">
        <f t="shared" ref="B8:B26" si="2">$B$7*A8</f>
        <v>4347.5200000000004</v>
      </c>
      <c r="C8" s="36">
        <v>0.1</v>
      </c>
      <c r="D8" s="37">
        <f t="shared" si="0"/>
        <v>217.37600000000003</v>
      </c>
      <c r="E8" s="38">
        <v>0.05</v>
      </c>
      <c r="F8" s="39">
        <f t="shared" si="1"/>
        <v>108.68800000000002</v>
      </c>
      <c r="G8" s="40"/>
      <c r="H8" s="40"/>
      <c r="I8" s="40"/>
    </row>
    <row r="9" spans="1:23" x14ac:dyDescent="0.25">
      <c r="A9" s="43">
        <v>3</v>
      </c>
      <c r="B9" s="42">
        <f t="shared" si="2"/>
        <v>6521.2800000000007</v>
      </c>
      <c r="C9" s="36">
        <v>0.11</v>
      </c>
      <c r="D9" s="37">
        <f t="shared" si="0"/>
        <v>239.11360000000002</v>
      </c>
      <c r="E9" s="38">
        <v>5.5E-2</v>
      </c>
      <c r="F9" s="39">
        <f t="shared" si="1"/>
        <v>119.55680000000001</v>
      </c>
      <c r="G9" s="40"/>
      <c r="H9" s="40"/>
      <c r="I9" s="40"/>
    </row>
    <row r="10" spans="1:23" x14ac:dyDescent="0.25">
      <c r="A10" s="41">
        <v>4</v>
      </c>
      <c r="B10" s="42">
        <f t="shared" si="2"/>
        <v>8695.0400000000009</v>
      </c>
      <c r="C10" s="36">
        <v>0.12</v>
      </c>
      <c r="D10" s="37">
        <f t="shared" si="0"/>
        <v>260.85120000000001</v>
      </c>
      <c r="E10" s="38">
        <v>0.06</v>
      </c>
      <c r="F10" s="39">
        <f t="shared" si="1"/>
        <v>130.4256</v>
      </c>
      <c r="G10" s="40"/>
      <c r="H10" s="40"/>
      <c r="I10" s="40"/>
    </row>
    <row r="11" spans="1:23" x14ac:dyDescent="0.25">
      <c r="A11" s="43">
        <v>5</v>
      </c>
      <c r="B11" s="42">
        <f t="shared" si="2"/>
        <v>10868.800000000001</v>
      </c>
      <c r="C11" s="36">
        <v>0.13</v>
      </c>
      <c r="D11" s="37">
        <f t="shared" si="0"/>
        <v>282.58880000000005</v>
      </c>
      <c r="E11" s="38">
        <v>6.5000000000000002E-2</v>
      </c>
      <c r="F11" s="39">
        <f t="shared" si="1"/>
        <v>141.29440000000002</v>
      </c>
      <c r="G11" s="40"/>
      <c r="H11" s="40"/>
      <c r="I11" s="40"/>
    </row>
    <row r="12" spans="1:23" x14ac:dyDescent="0.25">
      <c r="A12" s="41">
        <v>6</v>
      </c>
      <c r="B12" s="42">
        <f t="shared" si="2"/>
        <v>13042.560000000001</v>
      </c>
      <c r="C12" s="36">
        <v>0.14000000000000001</v>
      </c>
      <c r="D12" s="37">
        <f t="shared" si="0"/>
        <v>304.32640000000004</v>
      </c>
      <c r="E12" s="38">
        <v>7.0000000000000007E-2</v>
      </c>
      <c r="F12" s="39">
        <f t="shared" si="1"/>
        <v>152.16320000000002</v>
      </c>
      <c r="G12" s="40"/>
      <c r="H12" s="40"/>
      <c r="I12" s="40"/>
    </row>
    <row r="13" spans="1:23" x14ac:dyDescent="0.25">
      <c r="A13" s="43">
        <v>7</v>
      </c>
      <c r="B13" s="42">
        <f t="shared" si="2"/>
        <v>15216.320000000002</v>
      </c>
      <c r="C13" s="36">
        <v>0.15</v>
      </c>
      <c r="D13" s="37">
        <f t="shared" si="0"/>
        <v>326.06400000000002</v>
      </c>
      <c r="E13" s="38">
        <v>7.4999999999999997E-2</v>
      </c>
      <c r="F13" s="39">
        <f t="shared" si="1"/>
        <v>163.03200000000001</v>
      </c>
      <c r="G13" s="40"/>
      <c r="H13" s="40"/>
      <c r="I13" s="40"/>
    </row>
    <row r="14" spans="1:23" x14ac:dyDescent="0.25">
      <c r="A14" s="41">
        <v>8</v>
      </c>
      <c r="B14" s="42">
        <f t="shared" si="2"/>
        <v>17390.080000000002</v>
      </c>
      <c r="C14" s="36">
        <v>0.16</v>
      </c>
      <c r="D14" s="37">
        <f t="shared" si="0"/>
        <v>347.80160000000006</v>
      </c>
      <c r="E14" s="38">
        <v>0.08</v>
      </c>
      <c r="F14" s="39">
        <f t="shared" si="1"/>
        <v>173.90080000000003</v>
      </c>
      <c r="G14" s="40"/>
      <c r="H14" s="40"/>
      <c r="I14" s="40"/>
    </row>
    <row r="15" spans="1:23" x14ac:dyDescent="0.25">
      <c r="A15" s="43">
        <v>9</v>
      </c>
      <c r="B15" s="42">
        <f t="shared" si="2"/>
        <v>19563.840000000004</v>
      </c>
      <c r="C15" s="36">
        <v>0.17</v>
      </c>
      <c r="D15" s="37">
        <f t="shared" si="0"/>
        <v>369.53920000000005</v>
      </c>
      <c r="E15" s="38">
        <v>8.5000000000000006E-2</v>
      </c>
      <c r="F15" s="39">
        <f t="shared" si="1"/>
        <v>184.76960000000003</v>
      </c>
      <c r="G15" s="40"/>
      <c r="H15" s="40"/>
      <c r="I15" s="40"/>
    </row>
    <row r="16" spans="1:23" x14ac:dyDescent="0.25">
      <c r="A16" s="41">
        <v>10</v>
      </c>
      <c r="B16" s="42">
        <f t="shared" si="2"/>
        <v>21737.600000000002</v>
      </c>
      <c r="C16" s="36">
        <v>0.18</v>
      </c>
      <c r="D16" s="37">
        <f t="shared" si="0"/>
        <v>391.27680000000004</v>
      </c>
      <c r="E16" s="38">
        <v>0.09</v>
      </c>
      <c r="F16" s="39">
        <f t="shared" si="1"/>
        <v>195.63840000000002</v>
      </c>
      <c r="G16" s="40"/>
      <c r="H16" s="40"/>
      <c r="I16" s="40"/>
    </row>
    <row r="17" spans="1:9" x14ac:dyDescent="0.25">
      <c r="A17" s="43">
        <v>11</v>
      </c>
      <c r="B17" s="42">
        <f t="shared" si="2"/>
        <v>23911.360000000001</v>
      </c>
      <c r="C17" s="36">
        <v>0.19</v>
      </c>
      <c r="D17" s="37">
        <f t="shared" si="0"/>
        <v>413.01440000000002</v>
      </c>
      <c r="E17" s="38">
        <v>9.5000000000000001E-2</v>
      </c>
      <c r="F17" s="39">
        <f t="shared" si="1"/>
        <v>206.50720000000001</v>
      </c>
      <c r="G17" s="40"/>
      <c r="H17" s="40"/>
      <c r="I17" s="40"/>
    </row>
    <row r="18" spans="1:9" x14ac:dyDescent="0.25">
      <c r="A18" s="41">
        <v>12</v>
      </c>
      <c r="B18" s="42">
        <f t="shared" si="2"/>
        <v>26085.120000000003</v>
      </c>
      <c r="C18" s="36">
        <v>0.2</v>
      </c>
      <c r="D18" s="37">
        <f t="shared" si="0"/>
        <v>434.75200000000007</v>
      </c>
      <c r="E18" s="38">
        <v>0.1</v>
      </c>
      <c r="F18" s="39">
        <f t="shared" si="1"/>
        <v>217.37600000000003</v>
      </c>
      <c r="G18" s="40"/>
      <c r="H18" s="40"/>
      <c r="I18" s="40"/>
    </row>
    <row r="19" spans="1:9" x14ac:dyDescent="0.25">
      <c r="A19" s="43">
        <v>13</v>
      </c>
      <c r="B19" s="42">
        <f t="shared" si="2"/>
        <v>28258.880000000005</v>
      </c>
      <c r="C19" s="36">
        <v>0.21</v>
      </c>
      <c r="D19" s="37">
        <f t="shared" si="0"/>
        <v>456.48960000000005</v>
      </c>
      <c r="E19" s="38">
        <v>0.105</v>
      </c>
      <c r="F19" s="39">
        <f t="shared" si="1"/>
        <v>228.24480000000003</v>
      </c>
      <c r="G19" s="40"/>
      <c r="H19" s="40"/>
      <c r="I19" s="40"/>
    </row>
    <row r="20" spans="1:9" x14ac:dyDescent="0.25">
      <c r="A20" s="41">
        <v>14</v>
      </c>
      <c r="B20" s="42">
        <f t="shared" si="2"/>
        <v>30432.640000000003</v>
      </c>
      <c r="C20" s="36">
        <v>0.22</v>
      </c>
      <c r="D20" s="37">
        <f t="shared" si="0"/>
        <v>478.22720000000004</v>
      </c>
      <c r="E20" s="38">
        <v>0.11</v>
      </c>
      <c r="F20" s="39">
        <f t="shared" si="1"/>
        <v>239.11360000000002</v>
      </c>
      <c r="G20" s="40"/>
      <c r="H20" s="40"/>
      <c r="I20" s="40"/>
    </row>
    <row r="21" spans="1:9" x14ac:dyDescent="0.25">
      <c r="A21" s="43">
        <v>15</v>
      </c>
      <c r="B21" s="42">
        <f t="shared" si="2"/>
        <v>32606.400000000001</v>
      </c>
      <c r="C21" s="36">
        <v>0.22</v>
      </c>
      <c r="D21" s="37">
        <f t="shared" si="0"/>
        <v>478.22720000000004</v>
      </c>
      <c r="E21" s="38">
        <v>0.11</v>
      </c>
      <c r="F21" s="39">
        <f t="shared" si="1"/>
        <v>239.11360000000002</v>
      </c>
      <c r="G21" s="40"/>
      <c r="H21" s="40"/>
      <c r="I21" s="40"/>
    </row>
    <row r="22" spans="1:9" x14ac:dyDescent="0.25">
      <c r="A22" s="41">
        <v>16</v>
      </c>
      <c r="B22" s="42">
        <f t="shared" si="2"/>
        <v>34780.160000000003</v>
      </c>
      <c r="C22" s="36">
        <v>0.22</v>
      </c>
      <c r="D22" s="37">
        <f t="shared" si="0"/>
        <v>478.22720000000004</v>
      </c>
      <c r="E22" s="38">
        <v>0.11</v>
      </c>
      <c r="F22" s="39">
        <f t="shared" si="1"/>
        <v>239.11360000000002</v>
      </c>
      <c r="G22" s="40"/>
      <c r="H22" s="40"/>
      <c r="I22" s="40"/>
    </row>
    <row r="23" spans="1:9" x14ac:dyDescent="0.25">
      <c r="A23" s="43">
        <v>17</v>
      </c>
      <c r="B23" s="42">
        <f t="shared" si="2"/>
        <v>36953.920000000006</v>
      </c>
      <c r="C23" s="36">
        <v>0.22</v>
      </c>
      <c r="D23" s="37">
        <f t="shared" si="0"/>
        <v>478.22720000000004</v>
      </c>
      <c r="E23" s="38">
        <v>0.11</v>
      </c>
      <c r="F23" s="39">
        <f t="shared" si="1"/>
        <v>239.11360000000002</v>
      </c>
      <c r="G23" s="40"/>
      <c r="H23" s="40"/>
      <c r="I23" s="40"/>
    </row>
    <row r="24" spans="1:9" x14ac:dyDescent="0.25">
      <c r="A24" s="41">
        <v>18</v>
      </c>
      <c r="B24" s="42">
        <f t="shared" si="2"/>
        <v>39127.680000000008</v>
      </c>
      <c r="C24" s="36">
        <v>0.22</v>
      </c>
      <c r="D24" s="37">
        <f t="shared" si="0"/>
        <v>478.22720000000004</v>
      </c>
      <c r="E24" s="38">
        <v>0.11</v>
      </c>
      <c r="F24" s="39">
        <f t="shared" si="1"/>
        <v>239.11360000000002</v>
      </c>
      <c r="G24" s="40"/>
      <c r="H24" s="40"/>
      <c r="I24" s="40"/>
    </row>
    <row r="25" spans="1:9" x14ac:dyDescent="0.25">
      <c r="A25" s="43">
        <v>19</v>
      </c>
      <c r="B25" s="42">
        <f t="shared" si="2"/>
        <v>41301.440000000002</v>
      </c>
      <c r="C25" s="36">
        <v>0.22</v>
      </c>
      <c r="D25" s="37">
        <f t="shared" si="0"/>
        <v>478.22720000000004</v>
      </c>
      <c r="E25" s="38">
        <v>0.11</v>
      </c>
      <c r="F25" s="39">
        <f t="shared" si="1"/>
        <v>239.11360000000002</v>
      </c>
      <c r="G25" s="40"/>
      <c r="H25" s="40"/>
      <c r="I25" s="40"/>
    </row>
    <row r="26" spans="1:9" x14ac:dyDescent="0.25">
      <c r="A26" s="41">
        <v>20</v>
      </c>
      <c r="B26" s="42">
        <f t="shared" si="2"/>
        <v>43475.200000000004</v>
      </c>
      <c r="C26" s="36">
        <v>0.22</v>
      </c>
      <c r="D26" s="37">
        <f t="shared" si="0"/>
        <v>478.22720000000004</v>
      </c>
      <c r="E26" s="38">
        <v>0.11</v>
      </c>
      <c r="F26" s="39">
        <f t="shared" si="1"/>
        <v>239.11360000000002</v>
      </c>
      <c r="G26" s="40"/>
      <c r="H26" s="40"/>
      <c r="I26" s="40"/>
    </row>
    <row r="27" spans="1:9" x14ac:dyDescent="0.25">
      <c r="A27" s="43">
        <v>21</v>
      </c>
      <c r="B27" s="44" t="s">
        <v>33</v>
      </c>
      <c r="C27" s="36">
        <v>0.22</v>
      </c>
      <c r="D27" s="37">
        <f t="shared" si="0"/>
        <v>478.22720000000004</v>
      </c>
      <c r="E27" s="45">
        <v>0.11</v>
      </c>
      <c r="F27" s="46">
        <f t="shared" si="1"/>
        <v>239.11360000000002</v>
      </c>
      <c r="G27" s="40"/>
      <c r="H27" s="40"/>
      <c r="I27" s="40"/>
    </row>
  </sheetData>
  <mergeCells count="2">
    <mergeCell ref="C6:D6"/>
    <mergeCell ref="E6:F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8"/>
  <sheetViews>
    <sheetView topLeftCell="E1" zoomScaleNormal="100" workbookViewId="0">
      <selection activeCell="F19" sqref="F19"/>
    </sheetView>
  </sheetViews>
  <sheetFormatPr defaultColWidth="8.5703125" defaultRowHeight="15" x14ac:dyDescent="0.25"/>
  <cols>
    <col min="1" max="1" width="13.28515625" customWidth="1"/>
    <col min="2" max="2" width="22.42578125" customWidth="1"/>
    <col min="3" max="3" width="9.28515625" customWidth="1"/>
    <col min="4" max="4" width="10.7109375" customWidth="1"/>
    <col min="5" max="5" width="9.28515625" customWidth="1"/>
    <col min="6" max="6" width="10.5703125" customWidth="1"/>
    <col min="7" max="7" width="12.28515625" customWidth="1"/>
    <col min="8" max="8" width="10.5703125" customWidth="1"/>
    <col min="9" max="9" width="12.140625" customWidth="1"/>
    <col min="10" max="14" width="9.28515625" customWidth="1"/>
    <col min="15" max="15" width="10.5703125" customWidth="1"/>
    <col min="16" max="22" width="9.28515625" customWidth="1"/>
    <col min="23" max="23" width="10.5703125" customWidth="1"/>
  </cols>
  <sheetData>
    <row r="1" spans="1:23" x14ac:dyDescent="0.25">
      <c r="A1" t="s">
        <v>23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 t="s">
        <v>24</v>
      </c>
    </row>
    <row r="2" spans="1:23" x14ac:dyDescent="0.25">
      <c r="A2" s="30">
        <f>SIMULAÇÃO!D6</f>
        <v>2500</v>
      </c>
      <c r="B2">
        <f>IF(A2&lt;=B8,1,0)</f>
        <v>0</v>
      </c>
      <c r="C2">
        <f>IF(AND(A2&gt;B8,A2&lt;=B9),1,0)</f>
        <v>1</v>
      </c>
      <c r="D2">
        <f>IF(AND(A2&gt;B9,A2&lt;=B10),1,0)</f>
        <v>0</v>
      </c>
      <c r="E2">
        <f>IF(AND(A2&gt;B10,A2&lt;=B11),1,0)</f>
        <v>0</v>
      </c>
      <c r="F2">
        <f>IF(AND(A2&gt;B11,A2&lt;=B12),1,0)</f>
        <v>0</v>
      </c>
      <c r="G2">
        <f>IF(AND(A2&gt;B12,A2&lt;=B13),1,0)</f>
        <v>0</v>
      </c>
      <c r="H2">
        <f>IF(AND(A2&gt;B13,A2&lt;=B14),1,0)</f>
        <v>0</v>
      </c>
      <c r="I2">
        <f>IF(AND(A2&gt;B14,A2&lt;=B15),1,0)</f>
        <v>0</v>
      </c>
      <c r="J2">
        <f>IF(AND(A2&gt;B15,A2&lt;=B16),1,0)</f>
        <v>0</v>
      </c>
      <c r="K2">
        <f>IF(AND(A2&gt;B16,A2&lt;=B17),1,0)</f>
        <v>0</v>
      </c>
      <c r="L2">
        <f>IF(AND(A2&gt;B17,A2&lt;=B18),1,0)</f>
        <v>0</v>
      </c>
      <c r="M2">
        <f>IF(AND(A2&gt;B18,A2&lt;=B19),1,0)</f>
        <v>0</v>
      </c>
      <c r="N2">
        <f>IF(AND(A2&gt;B19,A2&lt;=B20),1,0)</f>
        <v>0</v>
      </c>
      <c r="O2">
        <f>IF(AND(A2&gt;B20,A2&lt;=B21),1,0)</f>
        <v>0</v>
      </c>
      <c r="P2">
        <f>IF(AND(A2&gt;B21,A2&lt;=B22),1,0)</f>
        <v>0</v>
      </c>
      <c r="Q2">
        <f>IF(AND(A2&gt;B22,A2&lt;=B23),1,0)</f>
        <v>0</v>
      </c>
      <c r="R2">
        <f>IF(AND(A2&gt;B24,A2&lt;=B25),1,0)</f>
        <v>0</v>
      </c>
      <c r="S2">
        <f>IF(AND(A2&gt;B25,A2&lt;=B26),1,0)</f>
        <v>0</v>
      </c>
      <c r="T2">
        <f>IF(AND(A2&gt;B26,A2&lt;=B27),1,0)</f>
        <v>0</v>
      </c>
      <c r="U2">
        <f>IF(AND(A2&gt;B27,A2&lt;=B28),1,0)</f>
        <v>0</v>
      </c>
      <c r="V2">
        <f>IF(A2&gt;=B28,1,0)</f>
        <v>0</v>
      </c>
      <c r="W2">
        <f>SUM(B2:V2)</f>
        <v>1</v>
      </c>
    </row>
    <row r="3" spans="1:23" x14ac:dyDescent="0.25">
      <c r="A3" s="30" t="s">
        <v>27</v>
      </c>
      <c r="B3" s="30">
        <f>B2*G8</f>
        <v>0</v>
      </c>
      <c r="C3" s="30">
        <f>C2*G9</f>
        <v>434.74200000000002</v>
      </c>
      <c r="D3" s="30">
        <f>D2*G10</f>
        <v>0</v>
      </c>
      <c r="E3" s="30">
        <f>E2*G11</f>
        <v>0</v>
      </c>
      <c r="F3" s="30">
        <f>F2*G12</f>
        <v>0</v>
      </c>
      <c r="G3" s="30">
        <f>G2*G13</f>
        <v>0</v>
      </c>
      <c r="H3" s="30">
        <f>H2*G14</f>
        <v>0</v>
      </c>
      <c r="I3" s="30">
        <f>I2*G15</f>
        <v>0</v>
      </c>
      <c r="J3" s="30">
        <f>J2*G16</f>
        <v>0</v>
      </c>
      <c r="K3" s="30">
        <f>K2*G17</f>
        <v>0</v>
      </c>
      <c r="L3" s="30">
        <f>L2*G18</f>
        <v>0</v>
      </c>
      <c r="M3" s="30">
        <f>M2*G19</f>
        <v>0</v>
      </c>
      <c r="N3" s="30">
        <f>N2*G20</f>
        <v>0</v>
      </c>
      <c r="O3" s="30">
        <f>O2*G21</f>
        <v>0</v>
      </c>
      <c r="P3" s="30">
        <f>P2*G22</f>
        <v>0</v>
      </c>
      <c r="Q3" s="30">
        <f>Q2*G23</f>
        <v>0</v>
      </c>
      <c r="R3" s="30">
        <f>R2*G24</f>
        <v>0</v>
      </c>
      <c r="S3" s="30">
        <f>S2*G25</f>
        <v>0</v>
      </c>
      <c r="T3" s="30">
        <f>T2*G26</f>
        <v>0</v>
      </c>
      <c r="U3" s="30">
        <f>U2*G27</f>
        <v>0</v>
      </c>
      <c r="V3" s="30">
        <f>V2*G28</f>
        <v>0</v>
      </c>
      <c r="W3" s="30">
        <f>SUM(B3:V3)</f>
        <v>434.74200000000002</v>
      </c>
    </row>
    <row r="4" spans="1:23" x14ac:dyDescent="0.25">
      <c r="A4" t="s">
        <v>25</v>
      </c>
      <c r="B4" s="30">
        <f>B2*D8</f>
        <v>0</v>
      </c>
      <c r="C4" s="30">
        <f>C2*D9</f>
        <v>150</v>
      </c>
      <c r="D4" s="30">
        <f>D2*D10</f>
        <v>0</v>
      </c>
      <c r="E4" s="30">
        <f>E2*D11</f>
        <v>0</v>
      </c>
      <c r="F4" s="30">
        <f>F2*D12</f>
        <v>0</v>
      </c>
      <c r="G4" s="30">
        <f>G2*D13</f>
        <v>0</v>
      </c>
      <c r="H4" s="30">
        <f>H2*D14</f>
        <v>0</v>
      </c>
      <c r="I4" s="30">
        <f>I2*D15</f>
        <v>0</v>
      </c>
      <c r="J4" s="30">
        <f>J2*D16</f>
        <v>0</v>
      </c>
      <c r="K4" s="30">
        <f>K2*D17</f>
        <v>0</v>
      </c>
      <c r="L4" s="30">
        <f>L2*D18</f>
        <v>0</v>
      </c>
      <c r="M4" s="30">
        <f>M2*D19</f>
        <v>0</v>
      </c>
      <c r="N4" s="30">
        <f>N2*D20</f>
        <v>0</v>
      </c>
      <c r="O4" s="30">
        <f>O2*D21</f>
        <v>0</v>
      </c>
      <c r="P4" s="30">
        <f>P2*D22</f>
        <v>0</v>
      </c>
      <c r="Q4" s="30">
        <f>Q2*D23</f>
        <v>0</v>
      </c>
      <c r="R4" s="30">
        <f>R2*D24</f>
        <v>0</v>
      </c>
      <c r="S4" s="30">
        <f>S2*D25</f>
        <v>0</v>
      </c>
      <c r="T4" s="30">
        <f>T2*D26</f>
        <v>0</v>
      </c>
      <c r="U4" s="30">
        <f>U2*D27</f>
        <v>0</v>
      </c>
      <c r="V4" s="30">
        <f>V2*D28</f>
        <v>0</v>
      </c>
      <c r="W4" s="30">
        <f>SUM(B4:V4)</f>
        <v>150</v>
      </c>
    </row>
    <row r="5" spans="1:23" x14ac:dyDescent="0.25">
      <c r="A5" t="s">
        <v>26</v>
      </c>
      <c r="B5" s="30">
        <f>B2*F8</f>
        <v>0</v>
      </c>
      <c r="C5" s="30">
        <f>C2*F9</f>
        <v>100</v>
      </c>
      <c r="D5" s="30">
        <f>D2*F10</f>
        <v>0</v>
      </c>
      <c r="E5" s="30">
        <f>E2*F11</f>
        <v>0</v>
      </c>
      <c r="F5" s="30">
        <f>F2*F12</f>
        <v>0</v>
      </c>
      <c r="G5" s="30">
        <f>G2*F13</f>
        <v>0</v>
      </c>
      <c r="H5" s="30">
        <f>H2*F14</f>
        <v>0</v>
      </c>
      <c r="I5" s="30">
        <f>I2*F15</f>
        <v>0</v>
      </c>
      <c r="J5" s="30">
        <f>J2*F16</f>
        <v>0</v>
      </c>
      <c r="K5" s="30">
        <f>K2*F17</f>
        <v>0</v>
      </c>
      <c r="L5" s="30">
        <f>L2*F18</f>
        <v>0</v>
      </c>
      <c r="M5" s="30">
        <f>M2*F19</f>
        <v>0</v>
      </c>
      <c r="N5" s="30">
        <f>N2*F20</f>
        <v>0</v>
      </c>
      <c r="O5" s="30">
        <f>O2*F21</f>
        <v>0</v>
      </c>
      <c r="P5" s="30">
        <f>P2*F22</f>
        <v>0</v>
      </c>
      <c r="Q5" s="30">
        <f>Q2*F23</f>
        <v>0</v>
      </c>
      <c r="R5" s="30">
        <f>R2*F24</f>
        <v>0</v>
      </c>
      <c r="S5" s="30">
        <f>S2*F25</f>
        <v>0</v>
      </c>
      <c r="T5" s="30">
        <f>T2*F26</f>
        <v>0</v>
      </c>
      <c r="U5" s="30">
        <f>U2*F27</f>
        <v>0</v>
      </c>
      <c r="V5" s="30">
        <f>V2*F28</f>
        <v>0</v>
      </c>
      <c r="W5" s="30">
        <f>SUM(B5:V5)</f>
        <v>100</v>
      </c>
    </row>
    <row r="7" spans="1:23" x14ac:dyDescent="0.25">
      <c r="A7" s="31" t="s">
        <v>27</v>
      </c>
      <c r="B7" s="32">
        <f>IF(A2&lt;B9,G8,(LARGE(H8:I8,1)))</f>
        <v>326.05649999999997</v>
      </c>
      <c r="C7" s="48" t="s">
        <v>28</v>
      </c>
      <c r="D7" s="48"/>
      <c r="E7" s="49" t="s">
        <v>29</v>
      </c>
      <c r="F7" s="49"/>
      <c r="G7" t="s">
        <v>27</v>
      </c>
      <c r="I7" s="33"/>
    </row>
    <row r="8" spans="1:23" x14ac:dyDescent="0.25">
      <c r="A8" s="34" t="s">
        <v>32</v>
      </c>
      <c r="B8" s="35">
        <v>2173.71</v>
      </c>
      <c r="C8" s="36"/>
      <c r="D8" s="37">
        <v>150</v>
      </c>
      <c r="E8" s="38"/>
      <c r="F8" s="39">
        <v>100</v>
      </c>
      <c r="G8" s="40">
        <f>B8*0.15</f>
        <v>326.05649999999997</v>
      </c>
      <c r="H8" s="40"/>
      <c r="I8" s="40"/>
    </row>
    <row r="9" spans="1:23" x14ac:dyDescent="0.25">
      <c r="A9" s="41">
        <v>2</v>
      </c>
      <c r="B9" s="42">
        <f t="shared" ref="B9:B27" si="0">$B$8*A9</f>
        <v>4347.42</v>
      </c>
      <c r="C9" s="36"/>
      <c r="D9" s="37">
        <v>150</v>
      </c>
      <c r="E9" s="38"/>
      <c r="F9" s="39">
        <v>100</v>
      </c>
      <c r="G9" s="40">
        <f>B9*0.1</f>
        <v>434.74200000000002</v>
      </c>
      <c r="H9" s="40"/>
      <c r="I9" s="40"/>
    </row>
    <row r="10" spans="1:23" x14ac:dyDescent="0.25">
      <c r="A10" s="43">
        <v>3</v>
      </c>
      <c r="B10" s="42">
        <f t="shared" si="0"/>
        <v>6521.13</v>
      </c>
      <c r="C10" s="36"/>
      <c r="D10" s="37">
        <v>150</v>
      </c>
      <c r="E10" s="38"/>
      <c r="F10" s="39">
        <v>100</v>
      </c>
      <c r="G10" s="40">
        <f t="shared" ref="G10:G27" si="1">B10*0.07</f>
        <v>456.47910000000007</v>
      </c>
      <c r="H10" s="40"/>
      <c r="I10" s="40"/>
    </row>
    <row r="11" spans="1:23" x14ac:dyDescent="0.25">
      <c r="A11" s="41">
        <v>4</v>
      </c>
      <c r="B11" s="42">
        <f t="shared" si="0"/>
        <v>8694.84</v>
      </c>
      <c r="C11" s="36"/>
      <c r="D11" s="37">
        <v>150</v>
      </c>
      <c r="E11" s="38"/>
      <c r="F11" s="39">
        <v>100</v>
      </c>
      <c r="G11" s="40">
        <f t="shared" si="1"/>
        <v>608.63880000000006</v>
      </c>
      <c r="H11" s="40"/>
      <c r="I11" s="40"/>
    </row>
    <row r="12" spans="1:23" x14ac:dyDescent="0.25">
      <c r="A12" s="43">
        <v>5</v>
      </c>
      <c r="B12" s="42">
        <f t="shared" si="0"/>
        <v>10868.55</v>
      </c>
      <c r="C12" s="36"/>
      <c r="D12" s="37">
        <v>150</v>
      </c>
      <c r="E12" s="38"/>
      <c r="F12" s="39">
        <v>100</v>
      </c>
      <c r="G12" s="40">
        <f t="shared" si="1"/>
        <v>760.79849999999999</v>
      </c>
      <c r="H12" s="40"/>
      <c r="I12" s="40"/>
    </row>
    <row r="13" spans="1:23" x14ac:dyDescent="0.25">
      <c r="A13" s="41">
        <v>6</v>
      </c>
      <c r="B13" s="42">
        <f t="shared" si="0"/>
        <v>13042.26</v>
      </c>
      <c r="C13" s="36"/>
      <c r="D13" s="37">
        <v>150</v>
      </c>
      <c r="E13" s="38"/>
      <c r="F13" s="39">
        <v>100</v>
      </c>
      <c r="G13" s="40">
        <f t="shared" si="1"/>
        <v>912.95820000000015</v>
      </c>
      <c r="H13" s="40"/>
      <c r="I13" s="40"/>
    </row>
    <row r="14" spans="1:23" x14ac:dyDescent="0.25">
      <c r="A14" s="43">
        <v>7</v>
      </c>
      <c r="B14" s="42">
        <f t="shared" si="0"/>
        <v>15215.970000000001</v>
      </c>
      <c r="C14" s="36"/>
      <c r="D14" s="37">
        <v>150</v>
      </c>
      <c r="E14" s="38"/>
      <c r="F14" s="39">
        <v>100</v>
      </c>
      <c r="G14" s="40">
        <f t="shared" si="1"/>
        <v>1065.1179000000002</v>
      </c>
      <c r="H14" s="40"/>
      <c r="I14" s="40"/>
    </row>
    <row r="15" spans="1:23" x14ac:dyDescent="0.25">
      <c r="A15" s="41">
        <v>8</v>
      </c>
      <c r="B15" s="42">
        <f t="shared" si="0"/>
        <v>17389.68</v>
      </c>
      <c r="C15" s="36"/>
      <c r="D15" s="37">
        <v>150</v>
      </c>
      <c r="E15" s="38"/>
      <c r="F15" s="39">
        <v>100</v>
      </c>
      <c r="G15" s="40">
        <f t="shared" si="1"/>
        <v>1217.2776000000001</v>
      </c>
      <c r="H15" s="40"/>
      <c r="I15" s="40"/>
    </row>
    <row r="16" spans="1:23" x14ac:dyDescent="0.25">
      <c r="A16" s="43">
        <v>9</v>
      </c>
      <c r="B16" s="42">
        <f t="shared" si="0"/>
        <v>19563.39</v>
      </c>
      <c r="C16" s="36"/>
      <c r="D16" s="37">
        <v>150</v>
      </c>
      <c r="E16" s="38"/>
      <c r="F16" s="39">
        <v>100</v>
      </c>
      <c r="G16" s="40">
        <f t="shared" si="1"/>
        <v>1369.4373000000001</v>
      </c>
      <c r="H16" s="40"/>
      <c r="I16" s="40"/>
    </row>
    <row r="17" spans="1:9" x14ac:dyDescent="0.25">
      <c r="A17" s="41">
        <v>10</v>
      </c>
      <c r="B17" s="42">
        <f t="shared" si="0"/>
        <v>21737.1</v>
      </c>
      <c r="C17" s="36"/>
      <c r="D17" s="37">
        <v>150</v>
      </c>
      <c r="E17" s="38"/>
      <c r="F17" s="39">
        <v>100</v>
      </c>
      <c r="G17" s="40">
        <f t="shared" si="1"/>
        <v>1521.597</v>
      </c>
      <c r="H17" s="40"/>
      <c r="I17" s="40"/>
    </row>
    <row r="18" spans="1:9" x14ac:dyDescent="0.25">
      <c r="A18" s="43">
        <v>11</v>
      </c>
      <c r="B18" s="42">
        <f t="shared" si="0"/>
        <v>23910.81</v>
      </c>
      <c r="C18" s="36"/>
      <c r="D18" s="37">
        <v>150</v>
      </c>
      <c r="E18" s="38"/>
      <c r="F18" s="39">
        <v>100</v>
      </c>
      <c r="G18" s="40">
        <f t="shared" si="1"/>
        <v>1673.7567000000004</v>
      </c>
      <c r="H18" s="40"/>
      <c r="I18" s="40"/>
    </row>
    <row r="19" spans="1:9" x14ac:dyDescent="0.25">
      <c r="A19" s="41">
        <v>12</v>
      </c>
      <c r="B19" s="42">
        <f t="shared" si="0"/>
        <v>26084.52</v>
      </c>
      <c r="C19" s="36"/>
      <c r="D19" s="37">
        <v>150</v>
      </c>
      <c r="E19" s="38"/>
      <c r="F19" s="39">
        <v>100</v>
      </c>
      <c r="G19" s="40">
        <f t="shared" si="1"/>
        <v>1825.9164000000003</v>
      </c>
      <c r="H19" s="40"/>
      <c r="I19" s="40"/>
    </row>
    <row r="20" spans="1:9" x14ac:dyDescent="0.25">
      <c r="A20" s="43">
        <v>13</v>
      </c>
      <c r="B20" s="42">
        <f t="shared" si="0"/>
        <v>28258.23</v>
      </c>
      <c r="C20" s="36"/>
      <c r="D20" s="37">
        <v>150</v>
      </c>
      <c r="E20" s="38"/>
      <c r="F20" s="39">
        <v>100</v>
      </c>
      <c r="G20" s="40">
        <f t="shared" si="1"/>
        <v>1978.0761000000002</v>
      </c>
      <c r="H20" s="40"/>
      <c r="I20" s="40"/>
    </row>
    <row r="21" spans="1:9" x14ac:dyDescent="0.25">
      <c r="A21" s="41">
        <v>14</v>
      </c>
      <c r="B21" s="42">
        <f t="shared" si="0"/>
        <v>30431.940000000002</v>
      </c>
      <c r="C21" s="36"/>
      <c r="D21" s="37">
        <v>150</v>
      </c>
      <c r="E21" s="38"/>
      <c r="F21" s="39">
        <v>100</v>
      </c>
      <c r="G21" s="40">
        <f t="shared" si="1"/>
        <v>2130.2358000000004</v>
      </c>
      <c r="H21" s="40"/>
      <c r="I21" s="40"/>
    </row>
    <row r="22" spans="1:9" x14ac:dyDescent="0.25">
      <c r="A22" s="43">
        <v>15</v>
      </c>
      <c r="B22" s="42">
        <f t="shared" si="0"/>
        <v>32605.65</v>
      </c>
      <c r="C22" s="36"/>
      <c r="D22" s="37">
        <v>150</v>
      </c>
      <c r="E22" s="38"/>
      <c r="F22" s="39">
        <v>100</v>
      </c>
      <c r="G22" s="40">
        <f t="shared" si="1"/>
        <v>2282.3955000000005</v>
      </c>
      <c r="H22" s="40"/>
      <c r="I22" s="40"/>
    </row>
    <row r="23" spans="1:9" x14ac:dyDescent="0.25">
      <c r="A23" s="41">
        <v>16</v>
      </c>
      <c r="B23" s="42">
        <f t="shared" si="0"/>
        <v>34779.360000000001</v>
      </c>
      <c r="C23" s="36"/>
      <c r="D23" s="37">
        <v>150</v>
      </c>
      <c r="E23" s="38"/>
      <c r="F23" s="39">
        <v>100</v>
      </c>
      <c r="G23" s="40">
        <f t="shared" si="1"/>
        <v>2434.5552000000002</v>
      </c>
      <c r="H23" s="40"/>
      <c r="I23" s="40"/>
    </row>
    <row r="24" spans="1:9" x14ac:dyDescent="0.25">
      <c r="A24" s="43">
        <v>17</v>
      </c>
      <c r="B24" s="42">
        <f t="shared" si="0"/>
        <v>36953.07</v>
      </c>
      <c r="C24" s="36"/>
      <c r="D24" s="37">
        <v>150</v>
      </c>
      <c r="E24" s="38"/>
      <c r="F24" s="39">
        <v>100</v>
      </c>
      <c r="G24" s="40">
        <f t="shared" si="1"/>
        <v>2586.7149000000004</v>
      </c>
      <c r="H24" s="40"/>
      <c r="I24" s="40"/>
    </row>
    <row r="25" spans="1:9" x14ac:dyDescent="0.25">
      <c r="A25" s="41">
        <v>18</v>
      </c>
      <c r="B25" s="42">
        <f t="shared" si="0"/>
        <v>39126.78</v>
      </c>
      <c r="C25" s="36"/>
      <c r="D25" s="37">
        <v>150</v>
      </c>
      <c r="E25" s="38"/>
      <c r="F25" s="39">
        <v>100</v>
      </c>
      <c r="G25" s="40">
        <f t="shared" si="1"/>
        <v>2738.8746000000001</v>
      </c>
      <c r="H25" s="40"/>
      <c r="I25" s="40"/>
    </row>
    <row r="26" spans="1:9" x14ac:dyDescent="0.25">
      <c r="A26" s="43">
        <v>19</v>
      </c>
      <c r="B26" s="42">
        <f t="shared" si="0"/>
        <v>41300.49</v>
      </c>
      <c r="C26" s="36"/>
      <c r="D26" s="37">
        <v>150</v>
      </c>
      <c r="E26" s="38"/>
      <c r="F26" s="39">
        <v>100</v>
      </c>
      <c r="G26" s="40">
        <f t="shared" si="1"/>
        <v>2891.0343000000003</v>
      </c>
      <c r="H26" s="40"/>
      <c r="I26" s="40"/>
    </row>
    <row r="27" spans="1:9" x14ac:dyDescent="0.25">
      <c r="A27" s="41">
        <v>20</v>
      </c>
      <c r="B27" s="42">
        <f t="shared" si="0"/>
        <v>43474.2</v>
      </c>
      <c r="C27" s="36"/>
      <c r="D27" s="37">
        <v>150</v>
      </c>
      <c r="E27" s="38"/>
      <c r="F27" s="39">
        <v>100</v>
      </c>
      <c r="G27" s="40">
        <f t="shared" si="1"/>
        <v>3043.194</v>
      </c>
      <c r="H27" s="40"/>
      <c r="I27" s="40"/>
    </row>
    <row r="28" spans="1:9" x14ac:dyDescent="0.25">
      <c r="A28" s="43">
        <v>21</v>
      </c>
      <c r="B28" s="44" t="s">
        <v>33</v>
      </c>
      <c r="C28" s="36"/>
      <c r="D28" s="37">
        <v>150</v>
      </c>
      <c r="E28" s="45"/>
      <c r="F28" s="39">
        <v>100</v>
      </c>
      <c r="G28" s="40">
        <v>3043.194</v>
      </c>
      <c r="H28" s="40"/>
      <c r="I28" s="40"/>
    </row>
  </sheetData>
  <mergeCells count="2">
    <mergeCell ref="C7:D7"/>
    <mergeCell ref="E7:F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SIMULAÇÃO</vt:lpstr>
      <vt:lpstr>PP_01</vt:lpstr>
      <vt:lpstr>PP_02</vt:lpstr>
      <vt:lpstr>PP_03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FUNSERV</dc:creator>
  <dc:description/>
  <cp:lastModifiedBy>Fernando Alves Cunha</cp:lastModifiedBy>
  <cp:revision>18</cp:revision>
  <dcterms:created xsi:type="dcterms:W3CDTF">2022-01-25T12:35:04Z</dcterms:created>
  <dcterms:modified xsi:type="dcterms:W3CDTF">2024-12-06T12:17:32Z</dcterms:modified>
  <dc:language>pt-BR</dc:language>
</cp:coreProperties>
</file>